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595" windowHeight="8385" tabRatio="871"/>
  </bookViews>
  <sheets>
    <sheet name="Inici" sheetId="13" r:id="rId1"/>
    <sheet name="Grau Presencial" sheetId="14" r:id="rId2"/>
    <sheet name="Grau Semipresencial" sheetId="16" r:id="rId3"/>
    <sheet name="Master 60" sheetId="17" r:id="rId4"/>
    <sheet name="Master 120" sheetId="10" r:id="rId5"/>
  </sheets>
  <definedNames>
    <definedName name="_3Àrea_d_impressió" localSheetId="1">'Grau Presencial'!$A$6:$AQ$61</definedName>
    <definedName name="_4Àrea_d_impressió" localSheetId="2">'Grau Semipresencial'!$A$6:$AP$61</definedName>
    <definedName name="_5Àrea_d_impressió" localSheetId="4">'Master 120'!$A$6:$AP$51</definedName>
    <definedName name="_6Àrea_d_impressió" localSheetId="3">'Master 60'!$A$6:$AP$36</definedName>
    <definedName name="_xlnm._FilterDatabase" localSheetId="1">'Grau Presencial'!$B$7:$AL$9</definedName>
    <definedName name="_xlnm._FilterDatabase" localSheetId="2">'Grau Semipresencial'!$B$7:$AL$9</definedName>
    <definedName name="_xlnm._FilterDatabase" localSheetId="4">'Master 120'!$B$7:$AL$9</definedName>
    <definedName name="_xlnm._FilterDatabase" localSheetId="3">'Master 60'!$B$7:$AL$9</definedName>
  </definedNames>
  <calcPr calcId="125725"/>
</workbook>
</file>

<file path=xl/calcChain.xml><?xml version="1.0" encoding="utf-8"?>
<calcChain xmlns="http://schemas.openxmlformats.org/spreadsheetml/2006/main">
  <c r="AP13" i="14"/>
  <c r="AP15"/>
  <c r="AK50"/>
  <c r="AD50"/>
  <c r="AC50"/>
  <c r="AB50"/>
  <c r="AA50"/>
  <c r="X50"/>
  <c r="AF50" s="1"/>
  <c r="W50"/>
  <c r="AE50" s="1"/>
  <c r="AK49"/>
  <c r="AL50" l="1"/>
  <c r="AI50"/>
  <c r="AG50"/>
  <c r="AJ50" s="1"/>
  <c r="Y50"/>
  <c r="Z50"/>
  <c r="AH50"/>
  <c r="D5" i="13"/>
  <c r="F9"/>
  <c r="F3"/>
  <c r="E9"/>
  <c r="D9"/>
  <c r="C9"/>
  <c r="AP16" i="14"/>
  <c r="C16" i="13"/>
  <c r="W44" i="14" l="1"/>
  <c r="W18" l="1"/>
  <c r="W42"/>
  <c r="W46"/>
  <c r="W47"/>
  <c r="W48"/>
  <c r="W49"/>
  <c r="W51"/>
  <c r="W52"/>
  <c r="W53"/>
  <c r="W54"/>
  <c r="W55"/>
  <c r="W56"/>
  <c r="W57"/>
  <c r="W58"/>
  <c r="W11"/>
  <c r="W12"/>
  <c r="W13"/>
  <c r="W15"/>
  <c r="W16"/>
  <c r="W17"/>
  <c r="W19"/>
  <c r="AE19"/>
  <c r="W21"/>
  <c r="W22"/>
  <c r="W23"/>
  <c r="W24"/>
  <c r="W25"/>
  <c r="W27"/>
  <c r="W28"/>
  <c r="W29"/>
  <c r="W30"/>
  <c r="W31"/>
  <c r="W33"/>
  <c r="W34"/>
  <c r="W35"/>
  <c r="W36"/>
  <c r="W38"/>
  <c r="W39"/>
  <c r="W40"/>
  <c r="W10"/>
  <c r="W31" i="17"/>
  <c r="W32"/>
  <c r="W33"/>
  <c r="AA32"/>
  <c r="AB32"/>
  <c r="AC32"/>
  <c r="AD32"/>
  <c r="AE32"/>
  <c r="AI32" s="1"/>
  <c r="AF32"/>
  <c r="AH32"/>
  <c r="AK32"/>
  <c r="AL32" s="1"/>
  <c r="AA33"/>
  <c r="AB33"/>
  <c r="AC33"/>
  <c r="AD33"/>
  <c r="AE33"/>
  <c r="AF33"/>
  <c r="AG33" s="1"/>
  <c r="AJ33" s="1"/>
  <c r="AI33"/>
  <c r="AK33"/>
  <c r="AL33" s="1"/>
  <c r="AD58" i="14"/>
  <c r="AC58"/>
  <c r="AB58"/>
  <c r="AA58"/>
  <c r="X58"/>
  <c r="AF58" s="1"/>
  <c r="AE58"/>
  <c r="U15" i="17"/>
  <c r="AL10" i="10"/>
  <c r="AD35" i="17"/>
  <c r="AC35"/>
  <c r="AB35"/>
  <c r="AA35"/>
  <c r="AH35"/>
  <c r="X35"/>
  <c r="AF35"/>
  <c r="W35"/>
  <c r="Z35"/>
  <c r="AD31"/>
  <c r="AC31"/>
  <c r="AB31"/>
  <c r="AA31"/>
  <c r="AH31" s="1"/>
  <c r="X31"/>
  <c r="AF31" s="1"/>
  <c r="AD30"/>
  <c r="AC30"/>
  <c r="AB30"/>
  <c r="AA30"/>
  <c r="AH30"/>
  <c r="X30"/>
  <c r="AF30"/>
  <c r="W30"/>
  <c r="AD29"/>
  <c r="AC29"/>
  <c r="AB29"/>
  <c r="AA29"/>
  <c r="X29"/>
  <c r="AF29" s="1"/>
  <c r="W29"/>
  <c r="AD28"/>
  <c r="AC28"/>
  <c r="AB28"/>
  <c r="AA28"/>
  <c r="X28"/>
  <c r="AF28" s="1"/>
  <c r="AG28" s="1"/>
  <c r="AJ28" s="1"/>
  <c r="W28"/>
  <c r="AD27"/>
  <c r="AC27"/>
  <c r="AB27"/>
  <c r="AA27"/>
  <c r="X27"/>
  <c r="AF27" s="1"/>
  <c r="W27"/>
  <c r="AD26"/>
  <c r="AC26"/>
  <c r="AB26"/>
  <c r="AA26"/>
  <c r="X26"/>
  <c r="AF26"/>
  <c r="W26"/>
  <c r="AD25"/>
  <c r="AC25"/>
  <c r="AB25"/>
  <c r="AA25"/>
  <c r="X25"/>
  <c r="AF25" s="1"/>
  <c r="W25"/>
  <c r="AD24"/>
  <c r="AC24"/>
  <c r="AB24"/>
  <c r="AA24"/>
  <c r="X24"/>
  <c r="AF24" s="1"/>
  <c r="AG24" s="1"/>
  <c r="AJ24" s="1"/>
  <c r="W24"/>
  <c r="AD23"/>
  <c r="AC23"/>
  <c r="AB23"/>
  <c r="AA23"/>
  <c r="X23"/>
  <c r="AF23" s="1"/>
  <c r="W23"/>
  <c r="AD22"/>
  <c r="AC22"/>
  <c r="AB22"/>
  <c r="AA22"/>
  <c r="X22"/>
  <c r="AF22"/>
  <c r="W22"/>
  <c r="AD21"/>
  <c r="AC21"/>
  <c r="AB21"/>
  <c r="AA21"/>
  <c r="X21"/>
  <c r="AF21" s="1"/>
  <c r="W21"/>
  <c r="AD20"/>
  <c r="AC20"/>
  <c r="AB20"/>
  <c r="AA20"/>
  <c r="X20"/>
  <c r="AF20" s="1"/>
  <c r="AG20" s="1"/>
  <c r="AJ20" s="1"/>
  <c r="W20"/>
  <c r="AD19"/>
  <c r="AC19"/>
  <c r="AB19"/>
  <c r="AA19"/>
  <c r="X19"/>
  <c r="AF19" s="1"/>
  <c r="W19"/>
  <c r="AD18"/>
  <c r="AC18"/>
  <c r="AB18"/>
  <c r="AA18"/>
  <c r="X18"/>
  <c r="AF18"/>
  <c r="W18"/>
  <c r="AK18"/>
  <c r="AD13"/>
  <c r="AC13"/>
  <c r="AB13"/>
  <c r="AA13"/>
  <c r="X13"/>
  <c r="AF13" s="1"/>
  <c r="W13"/>
  <c r="AD12"/>
  <c r="AC12"/>
  <c r="AB12"/>
  <c r="AA12"/>
  <c r="X12"/>
  <c r="AF12"/>
  <c r="W12"/>
  <c r="AD14"/>
  <c r="AC14"/>
  <c r="AB14"/>
  <c r="AA14"/>
  <c r="X14"/>
  <c r="AF14" s="1"/>
  <c r="W14"/>
  <c r="AD15"/>
  <c r="AC15"/>
  <c r="AB15"/>
  <c r="AA15"/>
  <c r="X15"/>
  <c r="AF15" s="1"/>
  <c r="W15"/>
  <c r="AD16"/>
  <c r="AC16"/>
  <c r="AB16"/>
  <c r="AA16"/>
  <c r="X16"/>
  <c r="AF16" s="1"/>
  <c r="W16"/>
  <c r="AD11"/>
  <c r="AC11"/>
  <c r="AB11"/>
  <c r="AA11"/>
  <c r="X11"/>
  <c r="AF11" s="1"/>
  <c r="W11"/>
  <c r="AD10"/>
  <c r="AC10"/>
  <c r="AB10"/>
  <c r="AA10"/>
  <c r="X10"/>
  <c r="AF10"/>
  <c r="W10"/>
  <c r="AA48" i="10"/>
  <c r="AD48"/>
  <c r="AD44" i="14"/>
  <c r="AE44"/>
  <c r="AI44" s="1"/>
  <c r="AB18"/>
  <c r="E7" i="13"/>
  <c r="E5"/>
  <c r="AD59" i="16"/>
  <c r="AC59"/>
  <c r="AB59"/>
  <c r="AA59"/>
  <c r="AH59"/>
  <c r="X59"/>
  <c r="AF59"/>
  <c r="W59"/>
  <c r="Z59"/>
  <c r="AD58"/>
  <c r="AC58"/>
  <c r="AB58"/>
  <c r="AA58"/>
  <c r="X58"/>
  <c r="AF58"/>
  <c r="W58"/>
  <c r="AK58"/>
  <c r="AL58" s="1"/>
  <c r="AD57"/>
  <c r="AC57"/>
  <c r="AB57"/>
  <c r="AA57"/>
  <c r="X57"/>
  <c r="AF57" s="1"/>
  <c r="W57"/>
  <c r="AE57" s="1"/>
  <c r="AD56"/>
  <c r="AC56"/>
  <c r="AB56"/>
  <c r="AA56"/>
  <c r="X56"/>
  <c r="AF56" s="1"/>
  <c r="W56"/>
  <c r="AK56" s="1"/>
  <c r="AL56" s="1"/>
  <c r="AD55"/>
  <c r="AC55"/>
  <c r="AB55"/>
  <c r="AA55"/>
  <c r="X55"/>
  <c r="AF55" s="1"/>
  <c r="W55"/>
  <c r="AD54"/>
  <c r="AC54"/>
  <c r="AB54"/>
  <c r="AA54"/>
  <c r="X54"/>
  <c r="AF54"/>
  <c r="W54"/>
  <c r="Z54"/>
  <c r="AD53"/>
  <c r="AC53"/>
  <c r="AB53"/>
  <c r="AA53"/>
  <c r="X53"/>
  <c r="AF53"/>
  <c r="W53"/>
  <c r="AK53"/>
  <c r="AL53" s="1"/>
  <c r="AD52"/>
  <c r="AC52"/>
  <c r="AB52"/>
  <c r="AA52"/>
  <c r="X52"/>
  <c r="AF52" s="1"/>
  <c r="W52"/>
  <c r="Z52" s="1"/>
  <c r="AD51"/>
  <c r="AC51"/>
  <c r="AB51"/>
  <c r="AA51"/>
  <c r="X51"/>
  <c r="AF51" s="1"/>
  <c r="W51"/>
  <c r="AE51" s="1"/>
  <c r="AD50"/>
  <c r="AC50"/>
  <c r="AB50"/>
  <c r="AA50"/>
  <c r="X50"/>
  <c r="AF50" s="1"/>
  <c r="W50"/>
  <c r="AD49"/>
  <c r="AC49"/>
  <c r="AB49"/>
  <c r="AA49"/>
  <c r="X49"/>
  <c r="AF49" s="1"/>
  <c r="W49"/>
  <c r="AK49" s="1"/>
  <c r="AD47"/>
  <c r="AC47"/>
  <c r="AB47"/>
  <c r="AA47"/>
  <c r="X47"/>
  <c r="AF47" s="1"/>
  <c r="W47"/>
  <c r="AL47" s="1"/>
  <c r="AD44"/>
  <c r="AC44"/>
  <c r="AB44"/>
  <c r="AH44" s="1"/>
  <c r="AA44"/>
  <c r="X44"/>
  <c r="AF44" s="1"/>
  <c r="W44"/>
  <c r="AK44" s="1"/>
  <c r="AL44" s="1"/>
  <c r="AD43"/>
  <c r="AC43"/>
  <c r="AB43"/>
  <c r="AA43"/>
  <c r="AD40"/>
  <c r="AC40"/>
  <c r="AB40"/>
  <c r="AA40"/>
  <c r="AD39"/>
  <c r="AC39"/>
  <c r="AB39"/>
  <c r="AA39"/>
  <c r="X39"/>
  <c r="AF39" s="1"/>
  <c r="AG39" s="1"/>
  <c r="AJ39" s="1"/>
  <c r="W39"/>
  <c r="AE39" s="1"/>
  <c r="AD41"/>
  <c r="AC41"/>
  <c r="AB41"/>
  <c r="AA41"/>
  <c r="X41"/>
  <c r="AF41" s="1"/>
  <c r="W41"/>
  <c r="AD37"/>
  <c r="AC37"/>
  <c r="AB37"/>
  <c r="AA37"/>
  <c r="AD36"/>
  <c r="AC36"/>
  <c r="AB36"/>
  <c r="AA36"/>
  <c r="AD35"/>
  <c r="AC35"/>
  <c r="AB35"/>
  <c r="AA35"/>
  <c r="X35"/>
  <c r="AF35" s="1"/>
  <c r="W35"/>
  <c r="AD30"/>
  <c r="AC30"/>
  <c r="AB30"/>
  <c r="AA30"/>
  <c r="X30"/>
  <c r="AF30" s="1"/>
  <c r="W30"/>
  <c r="AK30" s="1"/>
  <c r="AD33"/>
  <c r="AC33"/>
  <c r="AB33"/>
  <c r="AH33" s="1"/>
  <c r="AA33"/>
  <c r="X33"/>
  <c r="AF33" s="1"/>
  <c r="W33"/>
  <c r="AD31"/>
  <c r="AC31"/>
  <c r="AB31"/>
  <c r="AH31" s="1"/>
  <c r="AA31"/>
  <c r="X31"/>
  <c r="AF31" s="1"/>
  <c r="W31"/>
  <c r="AD32"/>
  <c r="AC32"/>
  <c r="AB32"/>
  <c r="AA32"/>
  <c r="X32"/>
  <c r="AF32" s="1"/>
  <c r="W32"/>
  <c r="AD28"/>
  <c r="AC28"/>
  <c r="AB28"/>
  <c r="AA28"/>
  <c r="X28"/>
  <c r="AF28" s="1"/>
  <c r="W28"/>
  <c r="Z28"/>
  <c r="AD22"/>
  <c r="AC22"/>
  <c r="AB22"/>
  <c r="AA22"/>
  <c r="X22"/>
  <c r="AF22" s="1"/>
  <c r="W22"/>
  <c r="AE22" s="1"/>
  <c r="AG22" s="1"/>
  <c r="AJ22" s="1"/>
  <c r="AD27"/>
  <c r="AC27"/>
  <c r="AB27"/>
  <c r="AA27"/>
  <c r="X27"/>
  <c r="AF27" s="1"/>
  <c r="W27"/>
  <c r="AK27" s="1"/>
  <c r="AL27" s="1"/>
  <c r="AD26"/>
  <c r="AC26"/>
  <c r="AB26"/>
  <c r="AA26"/>
  <c r="AH26" s="1"/>
  <c r="W26"/>
  <c r="AE26" s="1"/>
  <c r="AD23"/>
  <c r="AC23"/>
  <c r="AB23"/>
  <c r="AA23"/>
  <c r="W23"/>
  <c r="Y23" s="1"/>
  <c r="AD24"/>
  <c r="AC24"/>
  <c r="AB24"/>
  <c r="AH24"/>
  <c r="AA24"/>
  <c r="X24"/>
  <c r="AF24" s="1"/>
  <c r="W24"/>
  <c r="AK24" s="1"/>
  <c r="AL24" s="1"/>
  <c r="AD20"/>
  <c r="AC20"/>
  <c r="AB20"/>
  <c r="AH20" s="1"/>
  <c r="AA20"/>
  <c r="AD14"/>
  <c r="AC14"/>
  <c r="AB14"/>
  <c r="AA14"/>
  <c r="X14"/>
  <c r="AF14" s="1"/>
  <c r="W14"/>
  <c r="AD19"/>
  <c r="AC19"/>
  <c r="AB19"/>
  <c r="AA19"/>
  <c r="W19"/>
  <c r="AE19" s="1"/>
  <c r="AD16"/>
  <c r="AC16"/>
  <c r="AB16"/>
  <c r="AA16"/>
  <c r="X16"/>
  <c r="AF16" s="1"/>
  <c r="W16"/>
  <c r="AD18"/>
  <c r="AC18"/>
  <c r="AB18"/>
  <c r="AA18"/>
  <c r="X18"/>
  <c r="AF18" s="1"/>
  <c r="W18"/>
  <c r="AD10"/>
  <c r="AC10"/>
  <c r="AB10"/>
  <c r="AA10"/>
  <c r="X10"/>
  <c r="AF10" s="1"/>
  <c r="W10"/>
  <c r="AD12"/>
  <c r="AC12"/>
  <c r="AB12"/>
  <c r="AA12"/>
  <c r="X12"/>
  <c r="AF12" s="1"/>
  <c r="W12"/>
  <c r="AK12" s="1"/>
  <c r="AD11"/>
  <c r="AC11"/>
  <c r="AB11"/>
  <c r="AA11"/>
  <c r="X11"/>
  <c r="AF11" s="1"/>
  <c r="W11"/>
  <c r="AD15"/>
  <c r="AC15"/>
  <c r="AB15"/>
  <c r="AA15"/>
  <c r="X15"/>
  <c r="AF15" s="1"/>
  <c r="W15"/>
  <c r="AA11" i="10"/>
  <c r="AB11"/>
  <c r="AC11"/>
  <c r="AD11"/>
  <c r="AA12"/>
  <c r="AB12"/>
  <c r="AC12"/>
  <c r="AH12" s="1"/>
  <c r="AD12"/>
  <c r="AA13"/>
  <c r="AB13"/>
  <c r="AC13"/>
  <c r="AD13"/>
  <c r="AA14"/>
  <c r="AB14"/>
  <c r="AC14"/>
  <c r="AD14"/>
  <c r="AA15"/>
  <c r="AB15"/>
  <c r="AC15"/>
  <c r="AD15"/>
  <c r="AA17"/>
  <c r="AB17"/>
  <c r="AC17"/>
  <c r="AD17"/>
  <c r="AA18"/>
  <c r="AB18"/>
  <c r="AC18"/>
  <c r="AD18"/>
  <c r="AA19"/>
  <c r="AB19"/>
  <c r="AC19"/>
  <c r="AD19"/>
  <c r="AA20"/>
  <c r="AB20"/>
  <c r="AC20"/>
  <c r="AD20"/>
  <c r="AA22"/>
  <c r="AB22"/>
  <c r="AC22"/>
  <c r="AD22"/>
  <c r="AA23"/>
  <c r="AB23"/>
  <c r="AC23"/>
  <c r="AD23"/>
  <c r="AA24"/>
  <c r="AB24"/>
  <c r="AC24"/>
  <c r="AD24"/>
  <c r="AB26"/>
  <c r="AC26"/>
  <c r="AH26" s="1"/>
  <c r="AD26"/>
  <c r="AA27"/>
  <c r="AB27"/>
  <c r="AC27"/>
  <c r="AD27"/>
  <c r="AA28"/>
  <c r="AB28"/>
  <c r="AC28"/>
  <c r="AD28"/>
  <c r="AA29"/>
  <c r="AB29"/>
  <c r="AC29"/>
  <c r="AD29"/>
  <c r="AA30"/>
  <c r="AB30"/>
  <c r="AC30"/>
  <c r="AD30"/>
  <c r="AA31"/>
  <c r="AB31"/>
  <c r="AC31"/>
  <c r="AD31"/>
  <c r="AA32"/>
  <c r="AB32"/>
  <c r="AC32"/>
  <c r="AD32"/>
  <c r="AA33"/>
  <c r="AB33"/>
  <c r="AC33"/>
  <c r="AD33"/>
  <c r="AA34"/>
  <c r="AB34"/>
  <c r="AC34"/>
  <c r="AD34"/>
  <c r="AA35"/>
  <c r="AB35"/>
  <c r="AC35"/>
  <c r="AD35"/>
  <c r="AA36"/>
  <c r="AB36"/>
  <c r="AC36"/>
  <c r="AD36"/>
  <c r="AA37"/>
  <c r="AB37"/>
  <c r="AC37"/>
  <c r="AD37"/>
  <c r="AA38"/>
  <c r="AB38"/>
  <c r="AC38"/>
  <c r="AD38"/>
  <c r="AA39"/>
  <c r="AB39"/>
  <c r="AC39"/>
  <c r="AD39"/>
  <c r="AA40"/>
  <c r="AB40"/>
  <c r="AC40"/>
  <c r="AD40"/>
  <c r="AA41"/>
  <c r="AB41"/>
  <c r="AC41"/>
  <c r="AD41"/>
  <c r="AA42"/>
  <c r="AB42"/>
  <c r="AC42"/>
  <c r="AD42"/>
  <c r="AA43"/>
  <c r="AB43"/>
  <c r="AC43"/>
  <c r="AD43"/>
  <c r="AA44"/>
  <c r="AB44"/>
  <c r="AC44"/>
  <c r="AD44"/>
  <c r="AA45"/>
  <c r="AB45"/>
  <c r="AC45"/>
  <c r="AD45"/>
  <c r="AA46"/>
  <c r="AB46"/>
  <c r="AC46"/>
  <c r="AD46"/>
  <c r="AA47"/>
  <c r="AB47"/>
  <c r="AC47"/>
  <c r="AD47"/>
  <c r="AA50"/>
  <c r="AB50"/>
  <c r="AC50"/>
  <c r="AD50"/>
  <c r="AB10"/>
  <c r="AC10"/>
  <c r="AD10"/>
  <c r="AA10"/>
  <c r="AA25" i="14"/>
  <c r="AB25"/>
  <c r="AC25"/>
  <c r="AD25"/>
  <c r="AB24"/>
  <c r="AC24"/>
  <c r="AD24"/>
  <c r="AB21"/>
  <c r="AC21"/>
  <c r="AD21"/>
  <c r="AA23"/>
  <c r="AB23"/>
  <c r="AC23"/>
  <c r="AD23"/>
  <c r="AA22"/>
  <c r="AH22" s="1"/>
  <c r="AB22"/>
  <c r="AC22"/>
  <c r="AD22"/>
  <c r="AA28"/>
  <c r="AB28"/>
  <c r="AC28"/>
  <c r="AD28"/>
  <c r="AA31"/>
  <c r="AB31"/>
  <c r="AC31"/>
  <c r="AD31"/>
  <c r="AA29"/>
  <c r="AB29"/>
  <c r="AC29"/>
  <c r="AD29"/>
  <c r="AA30"/>
  <c r="AB30"/>
  <c r="AC30"/>
  <c r="AD30"/>
  <c r="AA27"/>
  <c r="AB27"/>
  <c r="AC27"/>
  <c r="AD27"/>
  <c r="AA36"/>
  <c r="AB36"/>
  <c r="AC36"/>
  <c r="AD36"/>
  <c r="AB34"/>
  <c r="AC34"/>
  <c r="AD34"/>
  <c r="AB35"/>
  <c r="AC35"/>
  <c r="AD35"/>
  <c r="AA33"/>
  <c r="AB33"/>
  <c r="AC33"/>
  <c r="AD33"/>
  <c r="AA38"/>
  <c r="AB38"/>
  <c r="AC38"/>
  <c r="AD38"/>
  <c r="AB39"/>
  <c r="AC39"/>
  <c r="AD39"/>
  <c r="AB40"/>
  <c r="AC40"/>
  <c r="AD40"/>
  <c r="AA42"/>
  <c r="AB42"/>
  <c r="AC42"/>
  <c r="AD42"/>
  <c r="AA44"/>
  <c r="AB44"/>
  <c r="AH44" s="1"/>
  <c r="AC44"/>
  <c r="AA52"/>
  <c r="AB52"/>
  <c r="AC52"/>
  <c r="AD52"/>
  <c r="AA46"/>
  <c r="AB46"/>
  <c r="AC46"/>
  <c r="AD46"/>
  <c r="AA47"/>
  <c r="AB47"/>
  <c r="AC47"/>
  <c r="AD47"/>
  <c r="AA48"/>
  <c r="AB48"/>
  <c r="AC48"/>
  <c r="AD48"/>
  <c r="AA49"/>
  <c r="AB49"/>
  <c r="AC49"/>
  <c r="AD49"/>
  <c r="AA51"/>
  <c r="AB51"/>
  <c r="AC51"/>
  <c r="AD51"/>
  <c r="AA53"/>
  <c r="AB53"/>
  <c r="AC53"/>
  <c r="AD53"/>
  <c r="AA54"/>
  <c r="AB54"/>
  <c r="AC54"/>
  <c r="AD54"/>
  <c r="AA55"/>
  <c r="AB55"/>
  <c r="AC55"/>
  <c r="AD55"/>
  <c r="AA56"/>
  <c r="AB56"/>
  <c r="AC56"/>
  <c r="AD56"/>
  <c r="AA57"/>
  <c r="AB57"/>
  <c r="AC57"/>
  <c r="AD57"/>
  <c r="AA59"/>
  <c r="AB59"/>
  <c r="AC59"/>
  <c r="AD59"/>
  <c r="AA39"/>
  <c r="AK39" s="1"/>
  <c r="AL39" s="1"/>
  <c r="AA34"/>
  <c r="AA40"/>
  <c r="AA24"/>
  <c r="AA21"/>
  <c r="AA35"/>
  <c r="AA15"/>
  <c r="AB15"/>
  <c r="AC15"/>
  <c r="AD15"/>
  <c r="AA19"/>
  <c r="AB19"/>
  <c r="AC19"/>
  <c r="AD19"/>
  <c r="AA17"/>
  <c r="AB17"/>
  <c r="AC17"/>
  <c r="AD17"/>
  <c r="AA16"/>
  <c r="AB16"/>
  <c r="AC16"/>
  <c r="AD16"/>
  <c r="AA18"/>
  <c r="AC18"/>
  <c r="AD18"/>
  <c r="AA11"/>
  <c r="AB11"/>
  <c r="AC11"/>
  <c r="AD11"/>
  <c r="AA12"/>
  <c r="AB12"/>
  <c r="AC12"/>
  <c r="AD12"/>
  <c r="AA13"/>
  <c r="AB13"/>
  <c r="AC13"/>
  <c r="AD13"/>
  <c r="AB10"/>
  <c r="AC10"/>
  <c r="AD10"/>
  <c r="AA10"/>
  <c r="X44"/>
  <c r="AF44" s="1"/>
  <c r="X40"/>
  <c r="AF40" s="1"/>
  <c r="AE40"/>
  <c r="AE39"/>
  <c r="X38"/>
  <c r="AF38" s="1"/>
  <c r="AE38"/>
  <c r="X59"/>
  <c r="AF59" s="1"/>
  <c r="W59"/>
  <c r="AE59" s="1"/>
  <c r="X57"/>
  <c r="AF57" s="1"/>
  <c r="AE57"/>
  <c r="AG57" s="1"/>
  <c r="AJ57" s="1"/>
  <c r="X56"/>
  <c r="AF56"/>
  <c r="AE56"/>
  <c r="X55"/>
  <c r="AF55" s="1"/>
  <c r="AE55"/>
  <c r="X54"/>
  <c r="AF54" s="1"/>
  <c r="AE54"/>
  <c r="X53"/>
  <c r="AF53" s="1"/>
  <c r="AE53"/>
  <c r="X51"/>
  <c r="AF51" s="1"/>
  <c r="AG51" s="1"/>
  <c r="AJ51" s="1"/>
  <c r="AE51"/>
  <c r="X49"/>
  <c r="AF49" s="1"/>
  <c r="AE49"/>
  <c r="X48"/>
  <c r="AF48" s="1"/>
  <c r="AE48"/>
  <c r="X47"/>
  <c r="AF47" s="1"/>
  <c r="AE47"/>
  <c r="X46"/>
  <c r="AF46" s="1"/>
  <c r="AG46" s="1"/>
  <c r="AJ46" s="1"/>
  <c r="AE46"/>
  <c r="X52"/>
  <c r="AF52" s="1"/>
  <c r="AE52"/>
  <c r="X42"/>
  <c r="AF42" s="1"/>
  <c r="AE42"/>
  <c r="X33"/>
  <c r="AF33" s="1"/>
  <c r="AE33"/>
  <c r="AE35"/>
  <c r="X36"/>
  <c r="AF36" s="1"/>
  <c r="AE36"/>
  <c r="AH27"/>
  <c r="X27"/>
  <c r="AF27" s="1"/>
  <c r="AE27"/>
  <c r="X30"/>
  <c r="AF30" s="1"/>
  <c r="AE30"/>
  <c r="X29"/>
  <c r="Z29" s="1"/>
  <c r="AE29"/>
  <c r="X31"/>
  <c r="AF31" s="1"/>
  <c r="AE31"/>
  <c r="X28"/>
  <c r="AF28" s="1"/>
  <c r="AE28"/>
  <c r="X22"/>
  <c r="AF22" s="1"/>
  <c r="AE22"/>
  <c r="X23"/>
  <c r="AF23" s="1"/>
  <c r="AE23"/>
  <c r="AE21"/>
  <c r="AE24"/>
  <c r="X25"/>
  <c r="AF25" s="1"/>
  <c r="AE25"/>
  <c r="X16"/>
  <c r="AF16" s="1"/>
  <c r="AE16"/>
  <c r="X17"/>
  <c r="AF17" s="1"/>
  <c r="AE17"/>
  <c r="X19"/>
  <c r="AF19" s="1"/>
  <c r="AG19" s="1"/>
  <c r="AJ19" s="1"/>
  <c r="X15"/>
  <c r="AF15" s="1"/>
  <c r="AE15"/>
  <c r="X13"/>
  <c r="AF13" s="1"/>
  <c r="AE13"/>
  <c r="X12"/>
  <c r="AF12" s="1"/>
  <c r="AE12"/>
  <c r="X11"/>
  <c r="AF11" s="1"/>
  <c r="AE11"/>
  <c r="X10"/>
  <c r="AF10"/>
  <c r="AE10"/>
  <c r="X50" i="10"/>
  <c r="AF50"/>
  <c r="W50"/>
  <c r="X40"/>
  <c r="AF40" s="1"/>
  <c r="W40"/>
  <c r="AE40" s="1"/>
  <c r="X39"/>
  <c r="AF39" s="1"/>
  <c r="W39"/>
  <c r="AE39" s="1"/>
  <c r="AH20"/>
  <c r="X20"/>
  <c r="AF20"/>
  <c r="W20"/>
  <c r="AE20"/>
  <c r="X14"/>
  <c r="AF14"/>
  <c r="W14"/>
  <c r="AK14"/>
  <c r="AL14" s="1"/>
  <c r="AH46"/>
  <c r="X46"/>
  <c r="AF46"/>
  <c r="W46"/>
  <c r="AK46"/>
  <c r="AL46" s="1"/>
  <c r="X43"/>
  <c r="AF43" s="1"/>
  <c r="W43"/>
  <c r="AK43" s="1"/>
  <c r="AL43" s="1"/>
  <c r="AH45"/>
  <c r="X45"/>
  <c r="AF45" s="1"/>
  <c r="W45"/>
  <c r="AK45" s="1"/>
  <c r="AL45" s="1"/>
  <c r="X44"/>
  <c r="AF44"/>
  <c r="W44"/>
  <c r="AE44"/>
  <c r="AH42"/>
  <c r="X42"/>
  <c r="AF42" s="1"/>
  <c r="W42"/>
  <c r="AK42" s="1"/>
  <c r="AL42" s="1"/>
  <c r="AH41"/>
  <c r="X41"/>
  <c r="AF41" s="1"/>
  <c r="W41"/>
  <c r="AK41" s="1"/>
  <c r="AL41" s="1"/>
  <c r="AH37"/>
  <c r="X37"/>
  <c r="AF37" s="1"/>
  <c r="W37"/>
  <c r="AK37" s="1"/>
  <c r="AL37" s="1"/>
  <c r="X38"/>
  <c r="AF38"/>
  <c r="W38"/>
  <c r="AE38"/>
  <c r="AH36"/>
  <c r="X36"/>
  <c r="AF36" s="1"/>
  <c r="W36"/>
  <c r="AK36" s="1"/>
  <c r="AL36" s="1"/>
  <c r="AH35"/>
  <c r="X35"/>
  <c r="AF35" s="1"/>
  <c r="W35"/>
  <c r="AK35" s="1"/>
  <c r="AL35" s="1"/>
  <c r="X34"/>
  <c r="AF34"/>
  <c r="W34"/>
  <c r="AK34"/>
  <c r="AL34" s="1"/>
  <c r="AH33"/>
  <c r="X33"/>
  <c r="AF33"/>
  <c r="W33"/>
  <c r="AK33"/>
  <c r="AL33" s="1"/>
  <c r="X32"/>
  <c r="AF32" s="1"/>
  <c r="W32"/>
  <c r="AK32" s="1"/>
  <c r="AL32" s="1"/>
  <c r="AH47"/>
  <c r="X47"/>
  <c r="AF47" s="1"/>
  <c r="W47"/>
  <c r="X28"/>
  <c r="AF28"/>
  <c r="W28"/>
  <c r="AK28"/>
  <c r="AL28" s="1"/>
  <c r="AH27"/>
  <c r="X27"/>
  <c r="AF27"/>
  <c r="W27"/>
  <c r="AK27"/>
  <c r="AL27" s="1"/>
  <c r="X26"/>
  <c r="AF26" s="1"/>
  <c r="W26"/>
  <c r="X22"/>
  <c r="AF22"/>
  <c r="W22"/>
  <c r="AE22"/>
  <c r="AH24"/>
  <c r="X24"/>
  <c r="AF24" s="1"/>
  <c r="W24"/>
  <c r="AH23"/>
  <c r="X23"/>
  <c r="AF23" s="1"/>
  <c r="W23"/>
  <c r="X19"/>
  <c r="AF19"/>
  <c r="W19"/>
  <c r="AE19"/>
  <c r="AH18"/>
  <c r="X18"/>
  <c r="AF18" s="1"/>
  <c r="W18"/>
  <c r="X17"/>
  <c r="AF17"/>
  <c r="W17"/>
  <c r="AL17"/>
  <c r="X11"/>
  <c r="AF11"/>
  <c r="W11"/>
  <c r="AE11"/>
  <c r="AH15"/>
  <c r="X15"/>
  <c r="AF15" s="1"/>
  <c r="W15"/>
  <c r="AE15" s="1"/>
  <c r="X12"/>
  <c r="AF12" s="1"/>
  <c r="W12"/>
  <c r="AH10"/>
  <c r="X10"/>
  <c r="AF10" s="1"/>
  <c r="W10"/>
  <c r="AE10" s="1"/>
  <c r="X13"/>
  <c r="AF13" s="1"/>
  <c r="W13"/>
  <c r="AE13" s="1"/>
  <c r="AH31"/>
  <c r="X31"/>
  <c r="AF31"/>
  <c r="W31"/>
  <c r="AE31"/>
  <c r="X29"/>
  <c r="AF29"/>
  <c r="W29"/>
  <c r="AK29"/>
  <c r="AH30"/>
  <c r="X30"/>
  <c r="AF30" s="1"/>
  <c r="W30"/>
  <c r="Z10"/>
  <c r="Z22"/>
  <c r="Z28"/>
  <c r="Z32"/>
  <c r="Z33"/>
  <c r="Z34"/>
  <c r="Z35"/>
  <c r="Z36"/>
  <c r="Z37"/>
  <c r="Z41"/>
  <c r="Z42"/>
  <c r="Z45"/>
  <c r="Z46"/>
  <c r="Z20"/>
  <c r="Z40"/>
  <c r="Y31"/>
  <c r="Y10"/>
  <c r="Y17"/>
  <c r="Y18"/>
  <c r="Y19"/>
  <c r="Y23"/>
  <c r="Y24"/>
  <c r="Y26"/>
  <c r="Y27"/>
  <c r="Y28"/>
  <c r="Y47"/>
  <c r="Y32"/>
  <c r="Y33"/>
  <c r="Y34"/>
  <c r="Y35"/>
  <c r="Y36"/>
  <c r="Y37"/>
  <c r="Y41"/>
  <c r="Y42"/>
  <c r="Y45"/>
  <c r="Y46"/>
  <c r="Y20"/>
  <c r="Y40"/>
  <c r="Z51" i="14"/>
  <c r="Z38"/>
  <c r="Z36"/>
  <c r="Y40"/>
  <c r="Y57"/>
  <c r="AK15" i="10"/>
  <c r="AL15"/>
  <c r="AK22"/>
  <c r="AL22" s="1"/>
  <c r="AK38"/>
  <c r="AL38" s="1"/>
  <c r="AK39"/>
  <c r="AE45"/>
  <c r="AG45" s="1"/>
  <c r="AJ45" s="1"/>
  <c r="AE37"/>
  <c r="AG37" s="1"/>
  <c r="AJ37" s="1"/>
  <c r="AE35"/>
  <c r="AG35"/>
  <c r="AJ35" s="1"/>
  <c r="AE33"/>
  <c r="AG33" s="1"/>
  <c r="AJ33" s="1"/>
  <c r="AE27"/>
  <c r="AE24"/>
  <c r="AE17"/>
  <c r="AG17"/>
  <c r="AJ17" s="1"/>
  <c r="AK40"/>
  <c r="AL40" s="1"/>
  <c r="Z31"/>
  <c r="Z13"/>
  <c r="Z19"/>
  <c r="AK20"/>
  <c r="AL20"/>
  <c r="AE50"/>
  <c r="AE46"/>
  <c r="AE42"/>
  <c r="AG42"/>
  <c r="AJ42" s="1"/>
  <c r="AE34"/>
  <c r="AE30"/>
  <c r="AI30"/>
  <c r="AE26"/>
  <c r="AE23"/>
  <c r="AG23" s="1"/>
  <c r="AJ23" s="1"/>
  <c r="AK30"/>
  <c r="AL30" s="1"/>
  <c r="AK31"/>
  <c r="AP14" s="1"/>
  <c r="AK19"/>
  <c r="AL19" s="1"/>
  <c r="AK23"/>
  <c r="AL23" s="1"/>
  <c r="AK26"/>
  <c r="AL26" s="1"/>
  <c r="AI27"/>
  <c r="AI37"/>
  <c r="AE11" i="16"/>
  <c r="Y10"/>
  <c r="AE10"/>
  <c r="AK10"/>
  <c r="AE16"/>
  <c r="AI16" s="1"/>
  <c r="X20"/>
  <c r="AF20" s="1"/>
  <c r="AE15"/>
  <c r="AE12"/>
  <c r="AG12" s="1"/>
  <c r="AJ12" s="1"/>
  <c r="AE18"/>
  <c r="X19"/>
  <c r="AF19" s="1"/>
  <c r="Y14"/>
  <c r="W20"/>
  <c r="AE20" s="1"/>
  <c r="X23"/>
  <c r="AF23" s="1"/>
  <c r="X26"/>
  <c r="AF26" s="1"/>
  <c r="AG26" s="1"/>
  <c r="AJ26" s="1"/>
  <c r="AE27"/>
  <c r="AG27" s="1"/>
  <c r="AJ27" s="1"/>
  <c r="AK28"/>
  <c r="AL28" s="1"/>
  <c r="AE30"/>
  <c r="X36"/>
  <c r="AF36" s="1"/>
  <c r="X37"/>
  <c r="AF37" s="1"/>
  <c r="X40"/>
  <c r="AF40" s="1"/>
  <c r="X43"/>
  <c r="AF43" s="1"/>
  <c r="AE44"/>
  <c r="AG44" s="1"/>
  <c r="AJ44" s="1"/>
  <c r="Y49"/>
  <c r="Y51"/>
  <c r="Y53"/>
  <c r="AE55"/>
  <c r="AI55"/>
  <c r="AK57"/>
  <c r="AL57"/>
  <c r="AK59"/>
  <c r="AL59"/>
  <c r="AE32"/>
  <c r="AG32" s="1"/>
  <c r="AJ32" s="1"/>
  <c r="AE35"/>
  <c r="AI35" s="1"/>
  <c r="W36"/>
  <c r="AE36" s="1"/>
  <c r="W37"/>
  <c r="AE37" s="1"/>
  <c r="W40"/>
  <c r="AE40" s="1"/>
  <c r="W43"/>
  <c r="AK43" s="1"/>
  <c r="Y47"/>
  <c r="Y54"/>
  <c r="Y58"/>
  <c r="AI10"/>
  <c r="AK16"/>
  <c r="AP11" s="1"/>
  <c r="D4" i="13" s="1"/>
  <c r="AK11" i="16"/>
  <c r="AL11" s="1"/>
  <c r="AI27"/>
  <c r="AE56"/>
  <c r="AG56" s="1"/>
  <c r="AJ56" s="1"/>
  <c r="AE54"/>
  <c r="AG54" s="1"/>
  <c r="AJ54" s="1"/>
  <c r="AE33"/>
  <c r="AG33" s="1"/>
  <c r="AJ33" s="1"/>
  <c r="Y59"/>
  <c r="AK55"/>
  <c r="AL55"/>
  <c r="AE53"/>
  <c r="AG53"/>
  <c r="AJ53" s="1"/>
  <c r="Y28"/>
  <c r="Z14"/>
  <c r="Y16"/>
  <c r="Y11"/>
  <c r="AH40"/>
  <c r="AE58"/>
  <c r="AI58" s="1"/>
  <c r="AE52"/>
  <c r="AI52" s="1"/>
  <c r="Y35"/>
  <c r="Y22"/>
  <c r="AE59"/>
  <c r="AI59"/>
  <c r="Z58"/>
  <c r="Z56"/>
  <c r="Z47"/>
  <c r="Z39"/>
  <c r="AE28"/>
  <c r="AG28" s="1"/>
  <c r="AJ28" s="1"/>
  <c r="AE14"/>
  <c r="AG14" s="1"/>
  <c r="AJ14" s="1"/>
  <c r="Y12"/>
  <c r="AE23"/>
  <c r="AE24"/>
  <c r="AI24" s="1"/>
  <c r="Z12"/>
  <c r="AH15"/>
  <c r="Z11"/>
  <c r="AH11"/>
  <c r="AH12"/>
  <c r="Z10"/>
  <c r="AK18"/>
  <c r="AL18" s="1"/>
  <c r="Z16"/>
  <c r="AH43"/>
  <c r="AH56"/>
  <c r="AH57"/>
  <c r="Z27"/>
  <c r="Z41"/>
  <c r="AK39"/>
  <c r="AL39" s="1"/>
  <c r="AH39"/>
  <c r="AH54"/>
  <c r="Z55"/>
  <c r="AH55"/>
  <c r="AI32"/>
  <c r="Z31"/>
  <c r="AK35"/>
  <c r="AL35" s="1"/>
  <c r="AH35"/>
  <c r="Z51"/>
  <c r="AH10"/>
  <c r="AH19"/>
  <c r="Z12" i="10"/>
  <c r="AE12"/>
  <c r="AG12" s="1"/>
  <c r="AJ12" s="1"/>
  <c r="Y12"/>
  <c r="AK11"/>
  <c r="AL11" s="1"/>
  <c r="AK12"/>
  <c r="AL12" s="1"/>
  <c r="AL39"/>
  <c r="AE28"/>
  <c r="AE32"/>
  <c r="Z50"/>
  <c r="AE14"/>
  <c r="AG14" s="1"/>
  <c r="AJ14" s="1"/>
  <c r="AE29"/>
  <c r="AE43"/>
  <c r="AI43"/>
  <c r="Y39"/>
  <c r="Y14"/>
  <c r="Y43"/>
  <c r="Y44"/>
  <c r="Y38"/>
  <c r="Y22"/>
  <c r="Y11"/>
  <c r="Z39"/>
  <c r="Z14"/>
  <c r="Z43"/>
  <c r="Z44"/>
  <c r="Z38"/>
  <c r="Z29"/>
  <c r="Z11"/>
  <c r="Z50" i="16"/>
  <c r="AE50"/>
  <c r="Y50"/>
  <c r="AH30"/>
  <c r="Z23"/>
  <c r="AG58"/>
  <c r="AJ58" s="1"/>
  <c r="AG59"/>
  <c r="AJ59" s="1"/>
  <c r="AH22"/>
  <c r="AK50"/>
  <c r="AP12" s="1"/>
  <c r="AH50"/>
  <c r="Z53"/>
  <c r="AH53"/>
  <c r="Y55"/>
  <c r="AH58"/>
  <c r="AK40"/>
  <c r="AL40" s="1"/>
  <c r="AK37"/>
  <c r="AL37" s="1"/>
  <c r="Z43"/>
  <c r="AG55"/>
  <c r="AJ55"/>
  <c r="Y43"/>
  <c r="AH11" i="10"/>
  <c r="AE47"/>
  <c r="AG47" s="1"/>
  <c r="AJ47" s="1"/>
  <c r="AE36"/>
  <c r="AI26"/>
  <c r="AI24"/>
  <c r="AE18"/>
  <c r="AG18" s="1"/>
  <c r="AJ18" s="1"/>
  <c r="AE41"/>
  <c r="AG41" s="1"/>
  <c r="AJ41" s="1"/>
  <c r="AI41"/>
  <c r="AI17"/>
  <c r="AH50"/>
  <c r="AH44"/>
  <c r="Z23"/>
  <c r="AK44"/>
  <c r="AL44" s="1"/>
  <c r="Y50"/>
  <c r="AH39"/>
  <c r="AH38"/>
  <c r="AH19"/>
  <c r="AH17"/>
  <c r="AI50"/>
  <c r="Z26"/>
  <c r="AH40"/>
  <c r="AH32"/>
  <c r="AH22"/>
  <c r="AH14"/>
  <c r="AI28"/>
  <c r="AI46"/>
  <c r="Y27" i="16"/>
  <c r="AH29" i="10"/>
  <c r="AH13"/>
  <c r="AL31"/>
  <c r="Y10" i="14"/>
  <c r="Z42"/>
  <c r="AE18"/>
  <c r="X18"/>
  <c r="AF18" s="1"/>
  <c r="Z15"/>
  <c r="Y49"/>
  <c r="AK17"/>
  <c r="AL17" s="1"/>
  <c r="Y42"/>
  <c r="Y22"/>
  <c r="Z17"/>
  <c r="Y38"/>
  <c r="Z40"/>
  <c r="X34"/>
  <c r="AF34" s="1"/>
  <c r="X35"/>
  <c r="AF35" s="1"/>
  <c r="AG35" s="1"/>
  <c r="AJ35" s="1"/>
  <c r="AH10"/>
  <c r="AK16"/>
  <c r="AL16" s="1"/>
  <c r="AH40"/>
  <c r="AH51"/>
  <c r="AK15"/>
  <c r="AL15" s="1"/>
  <c r="AH52"/>
  <c r="AH23"/>
  <c r="AK31"/>
  <c r="AL31" s="1"/>
  <c r="AK22"/>
  <c r="AL22" s="1"/>
  <c r="Z49"/>
  <c r="Z12"/>
  <c r="Y15"/>
  <c r="Y55"/>
  <c r="AK36"/>
  <c r="Y51"/>
  <c r="Y31"/>
  <c r="Y23"/>
  <c r="Z23"/>
  <c r="Z11"/>
  <c r="Z56"/>
  <c r="Z34"/>
  <c r="X39"/>
  <c r="AF39" s="1"/>
  <c r="AG39" s="1"/>
  <c r="AJ39" s="1"/>
  <c r="AK13"/>
  <c r="AL13" s="1"/>
  <c r="AK12"/>
  <c r="AK11"/>
  <c r="AL11" s="1"/>
  <c r="AK35"/>
  <c r="AL35" s="1"/>
  <c r="AK24"/>
  <c r="AL24" s="1"/>
  <c r="AH59"/>
  <c r="AH54"/>
  <c r="AH53"/>
  <c r="AH48"/>
  <c r="AH47"/>
  <c r="AK52"/>
  <c r="AK21"/>
  <c r="AL21" s="1"/>
  <c r="AH21"/>
  <c r="AH34"/>
  <c r="AK34"/>
  <c r="AL34" s="1"/>
  <c r="AI15"/>
  <c r="AH12"/>
  <c r="AH16"/>
  <c r="AK19"/>
  <c r="AK57"/>
  <c r="AL57" s="1"/>
  <c r="AK56"/>
  <c r="AL56" s="1"/>
  <c r="AK55"/>
  <c r="AL55" s="1"/>
  <c r="AK51"/>
  <c r="AK46"/>
  <c r="AK28"/>
  <c r="AK23"/>
  <c r="AL23" s="1"/>
  <c r="AH18"/>
  <c r="AH31"/>
  <c r="AH55"/>
  <c r="Z47"/>
  <c r="Z22"/>
  <c r="Z10"/>
  <c r="Z25"/>
  <c r="Y12"/>
  <c r="Y17"/>
  <c r="Y53"/>
  <c r="AK38"/>
  <c r="AL38" s="1"/>
  <c r="Z57"/>
  <c r="Y59"/>
  <c r="Y56"/>
  <c r="Y46"/>
  <c r="Y35"/>
  <c r="Y36"/>
  <c r="Y30"/>
  <c r="Y28"/>
  <c r="Y25"/>
  <c r="Y11"/>
  <c r="Z19"/>
  <c r="Z35"/>
  <c r="Z59"/>
  <c r="Z55"/>
  <c r="Z46"/>
  <c r="Z28"/>
  <c r="Z53"/>
  <c r="AH11"/>
  <c r="X24"/>
  <c r="AF24" s="1"/>
  <c r="AG24" s="1"/>
  <c r="AJ24" s="1"/>
  <c r="X21"/>
  <c r="Y21" s="1"/>
  <c r="AH28"/>
  <c r="AH46"/>
  <c r="AH56"/>
  <c r="AH57"/>
  <c r="AH42"/>
  <c r="AK33"/>
  <c r="AL33" s="1"/>
  <c r="AK27"/>
  <c r="AP17" s="1"/>
  <c r="AH25"/>
  <c r="AI12"/>
  <c r="AI17"/>
  <c r="AK59"/>
  <c r="AL59" s="1"/>
  <c r="AK53"/>
  <c r="AL53" s="1"/>
  <c r="AK48"/>
  <c r="AK47"/>
  <c r="AP12" s="1"/>
  <c r="C6" i="13" s="1"/>
  <c r="Z30" i="14"/>
  <c r="Z16"/>
  <c r="AH24"/>
  <c r="AI11"/>
  <c r="AI10"/>
  <c r="AK30"/>
  <c r="AL30" s="1"/>
  <c r="AH35"/>
  <c r="Z52"/>
  <c r="Y54"/>
  <c r="Y48"/>
  <c r="Y52"/>
  <c r="Y33"/>
  <c r="Y29"/>
  <c r="Y24"/>
  <c r="Y16"/>
  <c r="Y13"/>
  <c r="Z31"/>
  <c r="Z54"/>
  <c r="Z48"/>
  <c r="Z33"/>
  <c r="Z13"/>
  <c r="AH29"/>
  <c r="AH33"/>
  <c r="Y39"/>
  <c r="AE34"/>
  <c r="Y34"/>
  <c r="AF21"/>
  <c r="AI12" i="10"/>
  <c r="AI42"/>
  <c r="AK25" i="14"/>
  <c r="AL25" s="1"/>
  <c r="AI32" i="10"/>
  <c r="AI35"/>
  <c r="AK18" i="14"/>
  <c r="Z18"/>
  <c r="Y18"/>
  <c r="AI16"/>
  <c r="AL36"/>
  <c r="AL12"/>
  <c r="AI18" i="10"/>
  <c r="AI36"/>
  <c r="AI47"/>
  <c r="AI34"/>
  <c r="Y30"/>
  <c r="Z17"/>
  <c r="Z39" i="14"/>
  <c r="AH39"/>
  <c r="AK20" i="16"/>
  <c r="AL20" s="1"/>
  <c r="Y15"/>
  <c r="AH16"/>
  <c r="AK14"/>
  <c r="AI13" i="14"/>
  <c r="AG11" i="10"/>
  <c r="AJ11"/>
  <c r="AI11"/>
  <c r="AG43"/>
  <c r="AJ43" s="1"/>
  <c r="AI29"/>
  <c r="AI33"/>
  <c r="Y29"/>
  <c r="AI53" i="16"/>
  <c r="AK32"/>
  <c r="AL32" s="1"/>
  <c r="Z37"/>
  <c r="AK54"/>
  <c r="AL54"/>
  <c r="AH47"/>
  <c r="Z26"/>
  <c r="Y37"/>
  <c r="AK23"/>
  <c r="AL23" s="1"/>
  <c r="AK15"/>
  <c r="AL15" s="1"/>
  <c r="AH14"/>
  <c r="Z49"/>
  <c r="AK26"/>
  <c r="AL26" s="1"/>
  <c r="AH51"/>
  <c r="AH41"/>
  <c r="AH27"/>
  <c r="Z57"/>
  <c r="Z15"/>
  <c r="Z18"/>
  <c r="Z32"/>
  <c r="AE49"/>
  <c r="Y56"/>
  <c r="Y57"/>
  <c r="AL16"/>
  <c r="AI54"/>
  <c r="AI56"/>
  <c r="AK51"/>
  <c r="AL51" s="1"/>
  <c r="AH18" i="17"/>
  <c r="AH19"/>
  <c r="AH20"/>
  <c r="AH21"/>
  <c r="AH22"/>
  <c r="AH23"/>
  <c r="AH24"/>
  <c r="AH25"/>
  <c r="AH26"/>
  <c r="AH27"/>
  <c r="AH28"/>
  <c r="AH29"/>
  <c r="AH14"/>
  <c r="Z10"/>
  <c r="Z11"/>
  <c r="Z16"/>
  <c r="Z15"/>
  <c r="Y14"/>
  <c r="AE14"/>
  <c r="AG14" s="1"/>
  <c r="AJ14" s="1"/>
  <c r="Z12"/>
  <c r="Z13"/>
  <c r="Y18"/>
  <c r="AE18"/>
  <c r="AG18" s="1"/>
  <c r="AJ18" s="1"/>
  <c r="Y19"/>
  <c r="AE19"/>
  <c r="AG19" s="1"/>
  <c r="AJ19" s="1"/>
  <c r="Y20"/>
  <c r="AE20"/>
  <c r="Y21"/>
  <c r="AE21"/>
  <c r="AG21" s="1"/>
  <c r="AJ21" s="1"/>
  <c r="Y22"/>
  <c r="AE22"/>
  <c r="AG22"/>
  <c r="AJ22" s="1"/>
  <c r="Y23"/>
  <c r="AE23"/>
  <c r="AI23" s="1"/>
  <c r="Y24"/>
  <c r="AE24"/>
  <c r="AI24" s="1"/>
  <c r="Y25"/>
  <c r="AE25"/>
  <c r="AG25" s="1"/>
  <c r="AJ25" s="1"/>
  <c r="Y26"/>
  <c r="AE26"/>
  <c r="AI26"/>
  <c r="Y27"/>
  <c r="AE27"/>
  <c r="AG27" s="1"/>
  <c r="AJ27" s="1"/>
  <c r="Y28"/>
  <c r="AE28"/>
  <c r="AI28" s="1"/>
  <c r="Y29"/>
  <c r="AE29"/>
  <c r="AG29" s="1"/>
  <c r="AJ29" s="1"/>
  <c r="Y30"/>
  <c r="AE30"/>
  <c r="Y31"/>
  <c r="AE31"/>
  <c r="AG31" s="1"/>
  <c r="AJ31" s="1"/>
  <c r="AI31"/>
  <c r="Y35"/>
  <c r="AE35"/>
  <c r="AG35" s="1"/>
  <c r="AJ35" s="1"/>
  <c r="AL35"/>
  <c r="AE10"/>
  <c r="AG10" s="1"/>
  <c r="AJ10" s="1"/>
  <c r="Y11"/>
  <c r="AE11"/>
  <c r="AI11" s="1"/>
  <c r="Y16"/>
  <c r="AE16"/>
  <c r="AI16" s="1"/>
  <c r="AE15"/>
  <c r="AG15" s="1"/>
  <c r="AJ15" s="1"/>
  <c r="Z14"/>
  <c r="Y12"/>
  <c r="AE12"/>
  <c r="AG12" s="1"/>
  <c r="AJ12" s="1"/>
  <c r="Y13"/>
  <c r="AE13"/>
  <c r="AG13" s="1"/>
  <c r="AJ13" s="1"/>
  <c r="Z18"/>
  <c r="Z19"/>
  <c r="Z20"/>
  <c r="Z21"/>
  <c r="Z22"/>
  <c r="Z23"/>
  <c r="Z24"/>
  <c r="Z25"/>
  <c r="Z26"/>
  <c r="Z27"/>
  <c r="Z28"/>
  <c r="Z29"/>
  <c r="Z30"/>
  <c r="Z31"/>
  <c r="AI30"/>
  <c r="AI20"/>
  <c r="AI13"/>
  <c r="AI18" i="14"/>
  <c r="AI24"/>
  <c r="AI23"/>
  <c r="AI22"/>
  <c r="AI31"/>
  <c r="AI30"/>
  <c r="AI27"/>
  <c r="AG21"/>
  <c r="AJ21" s="1"/>
  <c r="AI21"/>
  <c r="AH13" i="17"/>
  <c r="Y10"/>
  <c r="AH15"/>
  <c r="AG30"/>
  <c r="AJ30" s="1"/>
  <c r="AK12"/>
  <c r="AL12" s="1"/>
  <c r="AH12"/>
  <c r="AK19"/>
  <c r="AL19" s="1"/>
  <c r="AK22"/>
  <c r="AL22" s="1"/>
  <c r="AK23"/>
  <c r="AP15" s="1"/>
  <c r="AK25"/>
  <c r="AL25" s="1"/>
  <c r="AK27"/>
  <c r="AL27" s="1"/>
  <c r="AK29"/>
  <c r="AL29" s="1"/>
  <c r="AI15"/>
  <c r="AH13" i="14"/>
  <c r="AK54"/>
  <c r="AL54" s="1"/>
  <c r="AH36"/>
  <c r="AI57" i="16"/>
  <c r="AG57"/>
  <c r="AJ57" s="1"/>
  <c r="AI49"/>
  <c r="AI50"/>
  <c r="AE43"/>
  <c r="AG43" s="1"/>
  <c r="AJ43" s="1"/>
  <c r="AE41"/>
  <c r="AE47"/>
  <c r="AG47" s="1"/>
  <c r="AJ47" s="1"/>
  <c r="AG20" i="10"/>
  <c r="AJ20"/>
  <c r="AI20"/>
  <c r="AL29"/>
  <c r="AG31"/>
  <c r="AJ31" s="1"/>
  <c r="AI31"/>
  <c r="AG32"/>
  <c r="AJ32"/>
  <c r="AG24"/>
  <c r="AJ24"/>
  <c r="AG30"/>
  <c r="AJ30"/>
  <c r="AG28"/>
  <c r="AJ28"/>
  <c r="AG34"/>
  <c r="AJ34"/>
  <c r="AG46"/>
  <c r="AJ46"/>
  <c r="AG50"/>
  <c r="AJ50"/>
  <c r="AG36"/>
  <c r="AJ36"/>
  <c r="AG29"/>
  <c r="AJ29"/>
  <c r="AG26"/>
  <c r="AJ26"/>
  <c r="AG27"/>
  <c r="AJ27"/>
  <c r="AH43"/>
  <c r="AH34"/>
  <c r="AH28"/>
  <c r="AK20" i="17"/>
  <c r="AL20" s="1"/>
  <c r="AI35" i="14"/>
  <c r="AI40"/>
  <c r="AI33"/>
  <c r="AG55"/>
  <c r="AJ55" s="1"/>
  <c r="AI55"/>
  <c r="AI56"/>
  <c r="AI57"/>
  <c r="AI34"/>
  <c r="AG13" i="10"/>
  <c r="AJ13"/>
  <c r="AI13"/>
  <c r="AI10"/>
  <c r="AG10"/>
  <c r="AJ10"/>
  <c r="AI22"/>
  <c r="AG22"/>
  <c r="AJ22" s="1"/>
  <c r="AG38"/>
  <c r="AJ38" s="1"/>
  <c r="AI38"/>
  <c r="AG39"/>
  <c r="AJ39"/>
  <c r="AI39"/>
  <c r="AG40"/>
  <c r="AJ40" s="1"/>
  <c r="AI40"/>
  <c r="AL50"/>
  <c r="AG15"/>
  <c r="AJ15"/>
  <c r="AI15"/>
  <c r="AG19"/>
  <c r="AJ19" s="1"/>
  <c r="AI19"/>
  <c r="AG44"/>
  <c r="AJ44"/>
  <c r="AI44"/>
  <c r="AK13"/>
  <c r="Y15"/>
  <c r="Y13"/>
  <c r="Z27"/>
  <c r="Z15"/>
  <c r="AG26" i="17"/>
  <c r="AJ26" s="1"/>
  <c r="AH10"/>
  <c r="AK11"/>
  <c r="AL11" s="1"/>
  <c r="AH11"/>
  <c r="AK16"/>
  <c r="AL16"/>
  <c r="AH16"/>
  <c r="AK13"/>
  <c r="AP12" s="1"/>
  <c r="AK21"/>
  <c r="AL21" s="1"/>
  <c r="AK24"/>
  <c r="AL24" s="1"/>
  <c r="AK26"/>
  <c r="AL26" s="1"/>
  <c r="F4" i="13"/>
  <c r="AK28" i="17"/>
  <c r="AL28" s="1"/>
  <c r="AI22"/>
  <c r="AK30"/>
  <c r="AL30"/>
  <c r="AI21"/>
  <c r="AI14"/>
  <c r="AI47" i="16"/>
  <c r="AI41"/>
  <c r="AI43"/>
  <c r="AL13" i="10"/>
  <c r="AK31" i="17"/>
  <c r="AL31" s="1"/>
  <c r="AH49" i="14"/>
  <c r="AL49"/>
  <c r="Y47"/>
  <c r="AK10" i="17"/>
  <c r="AL10" s="1"/>
  <c r="AL46" i="14"/>
  <c r="AL18"/>
  <c r="AI52"/>
  <c r="AI46"/>
  <c r="AI47"/>
  <c r="AI48"/>
  <c r="AI49"/>
  <c r="AI51"/>
  <c r="AL51"/>
  <c r="AI54"/>
  <c r="AI29"/>
  <c r="AI53"/>
  <c r="AI42"/>
  <c r="Y15" i="17"/>
  <c r="AK29" i="14"/>
  <c r="AL29" s="1"/>
  <c r="AI25"/>
  <c r="AE31" i="16"/>
  <c r="AI31" s="1"/>
  <c r="AF29" i="14"/>
  <c r="AG29" s="1"/>
  <c r="AJ29" s="1"/>
  <c r="AI39"/>
  <c r="AI38"/>
  <c r="AI36"/>
  <c r="AI28"/>
  <c r="AK58"/>
  <c r="AL58" s="1"/>
  <c r="Z58"/>
  <c r="AH58"/>
  <c r="Y58"/>
  <c r="Z44"/>
  <c r="Y44"/>
  <c r="AL44"/>
  <c r="AI58"/>
  <c r="AI39" i="16"/>
  <c r="AI23"/>
  <c r="AI18"/>
  <c r="AI15"/>
  <c r="AL10"/>
  <c r="F6" i="13"/>
  <c r="AH30" i="14"/>
  <c r="AG59"/>
  <c r="AJ59" s="1"/>
  <c r="AI59"/>
  <c r="AK10"/>
  <c r="AG11"/>
  <c r="AJ11" s="1"/>
  <c r="AG56"/>
  <c r="AJ56" s="1"/>
  <c r="AG49"/>
  <c r="AJ49" s="1"/>
  <c r="AG31"/>
  <c r="AJ31" s="1"/>
  <c r="AG17"/>
  <c r="AJ17" s="1"/>
  <c r="AH17"/>
  <c r="AG13"/>
  <c r="AJ13" s="1"/>
  <c r="AG10"/>
  <c r="AJ10" s="1"/>
  <c r="AG23" i="17"/>
  <c r="AJ23"/>
  <c r="AG11"/>
  <c r="AJ11"/>
  <c r="AH28" i="16"/>
  <c r="AH23"/>
  <c r="Y32"/>
  <c r="Y18"/>
  <c r="AG15"/>
  <c r="AJ15" s="1"/>
  <c r="AG10"/>
  <c r="AJ10" s="1"/>
  <c r="AG35"/>
  <c r="AJ35" s="1"/>
  <c r="AP18"/>
  <c r="D7" i="13" s="1"/>
  <c r="AL30" i="16"/>
  <c r="AI30"/>
  <c r="AI26"/>
  <c r="AI19"/>
  <c r="AG16"/>
  <c r="AJ16" s="1"/>
  <c r="AI12"/>
  <c r="AI11"/>
  <c r="AI14"/>
  <c r="AH19" i="14"/>
  <c r="AI19"/>
  <c r="AH52" i="16"/>
  <c r="AL49"/>
  <c r="AG49"/>
  <c r="AJ49" s="1"/>
  <c r="AH49"/>
  <c r="AG52" l="1"/>
  <c r="AJ52" s="1"/>
  <c r="Y52"/>
  <c r="AK52"/>
  <c r="AL52" s="1"/>
  <c r="AL28" i="14"/>
  <c r="C7" i="13"/>
  <c r="AL19" i="14"/>
  <c r="AP11"/>
  <c r="AL52"/>
  <c r="AP18"/>
  <c r="AG18"/>
  <c r="AJ18" s="1"/>
  <c r="Y19"/>
  <c r="AG15"/>
  <c r="AJ15" s="1"/>
  <c r="AG22"/>
  <c r="AJ22" s="1"/>
  <c r="AG52"/>
  <c r="AJ52" s="1"/>
  <c r="AG53"/>
  <c r="AJ53" s="1"/>
  <c r="AH15"/>
  <c r="AH38"/>
  <c r="AG34"/>
  <c r="AJ34" s="1"/>
  <c r="AK42"/>
  <c r="AG33"/>
  <c r="AJ33" s="1"/>
  <c r="AG28"/>
  <c r="AJ28" s="1"/>
  <c r="AG16"/>
  <c r="AJ16" s="1"/>
  <c r="AG51" i="16"/>
  <c r="AJ51" s="1"/>
  <c r="AI51"/>
  <c r="Y44"/>
  <c r="Z44"/>
  <c r="AI44"/>
  <c r="Y41"/>
  <c r="AG41"/>
  <c r="AJ41" s="1"/>
  <c r="AK41"/>
  <c r="AL41" s="1"/>
  <c r="Z40"/>
  <c r="Y40"/>
  <c r="Y39"/>
  <c r="AH37"/>
  <c r="AK36"/>
  <c r="AL36" s="1"/>
  <c r="Y36"/>
  <c r="Z36"/>
  <c r="AH36"/>
  <c r="Z35"/>
  <c r="AI33"/>
  <c r="Z33"/>
  <c r="Y33"/>
  <c r="AK33"/>
  <c r="AL33" s="1"/>
  <c r="AG31"/>
  <c r="AJ31" s="1"/>
  <c r="Y31"/>
  <c r="AK31"/>
  <c r="AL31" s="1"/>
  <c r="Z30"/>
  <c r="Y30"/>
  <c r="AG30"/>
  <c r="AJ30" s="1"/>
  <c r="Y26"/>
  <c r="Z24"/>
  <c r="Y24"/>
  <c r="AG24"/>
  <c r="AJ24" s="1"/>
  <c r="AG23"/>
  <c r="AJ23" s="1"/>
  <c r="AK22"/>
  <c r="AL22" s="1"/>
  <c r="AI22"/>
  <c r="Z22"/>
  <c r="Z20"/>
  <c r="Y20"/>
  <c r="Y19"/>
  <c r="Z19"/>
  <c r="AK19"/>
  <c r="AL19" s="1"/>
  <c r="AG19"/>
  <c r="AJ19" s="1"/>
  <c r="AG18"/>
  <c r="AJ18" s="1"/>
  <c r="AH18"/>
  <c r="AG11"/>
  <c r="AJ11" s="1"/>
  <c r="AG42" i="14"/>
  <c r="AJ42" s="1"/>
  <c r="AH32" i="16"/>
  <c r="AP10"/>
  <c r="AL12"/>
  <c r="AP16"/>
  <c r="D3" i="13" s="1"/>
  <c r="AI10" i="17"/>
  <c r="AI18"/>
  <c r="AK15"/>
  <c r="AL15" s="1"/>
  <c r="AK14"/>
  <c r="AG32"/>
  <c r="AJ32" s="1"/>
  <c r="AH33"/>
  <c r="AG16"/>
  <c r="AJ16" s="1"/>
  <c r="AL23"/>
  <c r="AL18"/>
  <c r="AP13"/>
  <c r="AG27" i="14"/>
  <c r="AJ27" s="1"/>
  <c r="AL47"/>
  <c r="AL27"/>
  <c r="Z21"/>
  <c r="Z24"/>
  <c r="Y27"/>
  <c r="Z27"/>
  <c r="AG23"/>
  <c r="AJ23" s="1"/>
  <c r="AG47"/>
  <c r="AJ47" s="1"/>
  <c r="AK40"/>
  <c r="AL40" s="1"/>
  <c r="AG12"/>
  <c r="AJ12" s="1"/>
  <c r="AG36"/>
  <c r="AJ36" s="1"/>
  <c r="AG54"/>
  <c r="AJ54" s="1"/>
  <c r="AG38"/>
  <c r="AJ38" s="1"/>
  <c r="AG40"/>
  <c r="AJ40" s="1"/>
  <c r="C8" i="13"/>
  <c r="G8" s="1"/>
  <c r="I8" s="1"/>
  <c r="C5"/>
  <c r="AG44" i="14"/>
  <c r="AJ44" s="1"/>
  <c r="AL48"/>
  <c r="AG48"/>
  <c r="AJ48" s="1"/>
  <c r="AG50" i="16"/>
  <c r="AJ50" s="1"/>
  <c r="AL50"/>
  <c r="D6" i="13"/>
  <c r="AL43" i="16"/>
  <c r="AG37"/>
  <c r="AJ37" s="1"/>
  <c r="AI37"/>
  <c r="AI20"/>
  <c r="AG20"/>
  <c r="AJ20" s="1"/>
  <c r="G7" i="13"/>
  <c r="I7" s="1"/>
  <c r="AG40" i="16"/>
  <c r="AJ40" s="1"/>
  <c r="AI40"/>
  <c r="AG36"/>
  <c r="AJ36" s="1"/>
  <c r="AI36"/>
  <c r="E6" i="13"/>
  <c r="E10" s="1"/>
  <c r="AQ17" i="10"/>
  <c r="F5" i="13"/>
  <c r="F10" s="1"/>
  <c r="AK18" i="10"/>
  <c r="AL18" s="1"/>
  <c r="Z18"/>
  <c r="AK47"/>
  <c r="AL47" s="1"/>
  <c r="Z47"/>
  <c r="AL10" i="14"/>
  <c r="AL13" i="17"/>
  <c r="AI12"/>
  <c r="AI35"/>
  <c r="AI29"/>
  <c r="AI27"/>
  <c r="AI25"/>
  <c r="AI19"/>
  <c r="AL14" i="16"/>
  <c r="C4" i="13"/>
  <c r="G4" s="1"/>
  <c r="I4" s="1"/>
  <c r="AI14" i="10"/>
  <c r="AI28" i="16"/>
  <c r="AI23" i="10"/>
  <c r="AI45"/>
  <c r="Z30"/>
  <c r="AK24"/>
  <c r="AL24" s="1"/>
  <c r="Z24"/>
  <c r="AG25" i="14"/>
  <c r="AJ25" s="1"/>
  <c r="AG30"/>
  <c r="AJ30" s="1"/>
  <c r="AG58"/>
  <c r="AJ58" s="1"/>
  <c r="AP19" l="1"/>
  <c r="AL42"/>
  <c r="C3" i="13"/>
  <c r="G3" s="1"/>
  <c r="I3" s="1"/>
  <c r="AL61" i="14"/>
  <c r="AK61"/>
  <c r="AL61" i="16"/>
  <c r="AK61"/>
  <c r="AK36" i="17"/>
  <c r="AL14"/>
  <c r="AL36" s="1"/>
  <c r="D10" i="13"/>
  <c r="G5"/>
  <c r="I5" s="1"/>
  <c r="G6"/>
  <c r="I6" s="1"/>
  <c r="I9" l="1"/>
  <c r="G10"/>
  <c r="G14" s="1"/>
  <c r="C10"/>
</calcChain>
</file>

<file path=xl/sharedStrings.xml><?xml version="1.0" encoding="utf-8"?>
<sst xmlns="http://schemas.openxmlformats.org/spreadsheetml/2006/main" count="848" uniqueCount="226">
  <si>
    <t>370</t>
  </si>
  <si>
    <t>Salut visual i desenvolupament</t>
  </si>
  <si>
    <t>Obli</t>
  </si>
  <si>
    <t>Materials òptics</t>
  </si>
  <si>
    <t>Opta</t>
  </si>
  <si>
    <t>Lents oftàlmiques</t>
  </si>
  <si>
    <t>Instruments optomètrics</t>
  </si>
  <si>
    <t>Contactologia bàsica</t>
  </si>
  <si>
    <t>Microbiologia general i ocular</t>
  </si>
  <si>
    <t>Optometria i contactologia clíniques</t>
  </si>
  <si>
    <t>Ergonomia visual</t>
  </si>
  <si>
    <t>Taller d'òptica</t>
  </si>
  <si>
    <t>P</t>
  </si>
  <si>
    <t>H Tot/s (19s)</t>
  </si>
  <si>
    <t>H programadas per Asignatura</t>
  </si>
  <si>
    <t>H TPL/s (15s)</t>
  </si>
  <si>
    <t>H progr/s (15s)</t>
  </si>
  <si>
    <t>Materia</t>
  </si>
  <si>
    <t>Total</t>
  </si>
  <si>
    <t>UB</t>
  </si>
  <si>
    <t>Treball Autòn Est</t>
  </si>
  <si>
    <t>H programades per ECTS</t>
  </si>
  <si>
    <t>Nom Estudi</t>
  </si>
  <si>
    <t>Nom Assignatura</t>
  </si>
  <si>
    <t>H Tr. Autòn. Est. Ass</t>
  </si>
  <si>
    <t>H Tot. Est. Ass.</t>
  </si>
  <si>
    <t>2n Quadrimestre</t>
  </si>
  <si>
    <t>1r Quadrimestre o anual</t>
  </si>
  <si>
    <t>PDI ETC (Punts/72)</t>
  </si>
  <si>
    <t>Total    (3)</t>
  </si>
  <si>
    <t>% Presenc. (5)</t>
  </si>
  <si>
    <t>% Aprenent. Dirigit       (4)</t>
  </si>
  <si>
    <t>Assignació</t>
  </si>
  <si>
    <t>Informació Addicional</t>
  </si>
  <si>
    <t>Programació d'hores</t>
  </si>
  <si>
    <t>Informació Materia/Assignatura</t>
  </si>
  <si>
    <t>Volum i estructura d'aprenentatge dirigit de cada assignatura</t>
  </si>
  <si>
    <t>PDI disponible</t>
  </si>
  <si>
    <t>Estructura d'agregació de les assignatures en matèries</t>
  </si>
  <si>
    <t>Indicadors de qualitat i entrada d'estud, de la matrícula i els subgrups</t>
  </si>
  <si>
    <t>Punts Docents Totals  =   Hores * 3/10</t>
  </si>
  <si>
    <t>G</t>
  </si>
  <si>
    <t>M</t>
  </si>
  <si>
    <t>GRUPS (2)</t>
  </si>
  <si>
    <t>AD</t>
  </si>
  <si>
    <t>Física</t>
  </si>
  <si>
    <t>Total Crèdits ECTS</t>
  </si>
  <si>
    <t>727</t>
  </si>
  <si>
    <t>732</t>
  </si>
  <si>
    <t>713</t>
  </si>
  <si>
    <t>717</t>
  </si>
  <si>
    <t>731</t>
  </si>
  <si>
    <t>736</t>
  </si>
  <si>
    <t>Embriologia i teratologia ocular</t>
  </si>
  <si>
    <t>Visió i esport</t>
  </si>
  <si>
    <t>TOTAL</t>
  </si>
  <si>
    <t>Opt</t>
  </si>
  <si>
    <t>Biointerfases, superfícies i nanotecnologia</t>
  </si>
  <si>
    <t>Biologia molecular de l’ull</t>
  </si>
  <si>
    <t>Disseny i estètica en òptica</t>
  </si>
  <si>
    <t>Obl.</t>
  </si>
  <si>
    <t>Optometria infantil</t>
  </si>
  <si>
    <t>Alteracions oculars produïdes per lents de contacte</t>
  </si>
  <si>
    <t>Microbiologia aplicada</t>
  </si>
  <si>
    <t>Percepció visual I: bases neurofisiològiques i color</t>
  </si>
  <si>
    <t>Farmacologia clínica I</t>
  </si>
  <si>
    <t>Adaptació d’ulleres. Procediments específics</t>
  </si>
  <si>
    <t>Aspectes optomètrics de la cirurgia refractiva</t>
  </si>
  <si>
    <t>Farmacologia clínica II</t>
  </si>
  <si>
    <t>Optometria geriàtrica</t>
  </si>
  <si>
    <t>Optometria clínica</t>
  </si>
  <si>
    <t>Contactologia clínica</t>
  </si>
  <si>
    <t>Adaptació de LC amb dissenys especials</t>
  </si>
  <si>
    <t>Adaptació de LC terapèutiques i pròtesis oculars</t>
  </si>
  <si>
    <t>Anatomia humana</t>
  </si>
  <si>
    <t>Bioètica i dret per l’òptic optometrista</t>
  </si>
  <si>
    <t>Disseny, fabricació i metrologia de lents oftàlmiques</t>
  </si>
  <si>
    <t>Epiteli corneal i fàrmacs tòpics</t>
  </si>
  <si>
    <t>Equips de protecció dels ulls</t>
  </si>
  <si>
    <t>Implicacions optomètriques en trastorns psicològics i d’aprenentatge</t>
  </si>
  <si>
    <t>Iniciació a la recerca</t>
  </si>
  <si>
    <t>Instrumentació per exàmens complementaris</t>
  </si>
  <si>
    <t>Qualitat òptica ocular</t>
  </si>
  <si>
    <t>Salut pública i epidemiologia</t>
  </si>
  <si>
    <t>Tècniques d'imatge en salut visual</t>
  </si>
  <si>
    <t>Tècniques de rehabilitació en baixa visió</t>
  </si>
  <si>
    <t>Tècniques diagnòstiques avançades</t>
  </si>
  <si>
    <t>Patologia I</t>
  </si>
  <si>
    <t>Patologia II</t>
  </si>
  <si>
    <t>Optometria i contactologia clínica especialitzada</t>
  </si>
  <si>
    <t>Percepció visual II: espai i moviment</t>
  </si>
  <si>
    <t>Treball Final de Màster</t>
  </si>
  <si>
    <t>GOiO</t>
  </si>
  <si>
    <t>Total ECTS</t>
  </si>
  <si>
    <t xml:space="preserve">Matemàtiques per a l’òptica i l’optometria </t>
  </si>
  <si>
    <t>Communication</t>
  </si>
  <si>
    <t xml:space="preserve">Química per a ciències de la visió </t>
  </si>
  <si>
    <t>Òptica física</t>
  </si>
  <si>
    <t xml:space="preserve">Òptica geomètrica  i instrumental </t>
  </si>
  <si>
    <t xml:space="preserve">Adaptació i muntatge d’ulleres </t>
  </si>
  <si>
    <t xml:space="preserve">Anatomía general </t>
  </si>
  <si>
    <t xml:space="preserve">Anatomía del sistema visual </t>
  </si>
  <si>
    <t xml:space="preserve">Òptica visual </t>
  </si>
  <si>
    <t xml:space="preserve">Procediments clínics en Optometria </t>
  </si>
  <si>
    <t xml:space="preserve">Motilitat i percepció binoculars </t>
  </si>
  <si>
    <t xml:space="preserve">Fisiología y bioquímica general y ocular </t>
  </si>
  <si>
    <t xml:space="preserve">Disfuncions de la Visió Binocular </t>
  </si>
  <si>
    <t>Patologia ocular</t>
  </si>
  <si>
    <t>Farmacologia ocular</t>
  </si>
  <si>
    <t xml:space="preserve">Optometria Infantil i geriàtrica </t>
  </si>
  <si>
    <t xml:space="preserve">Casos clínics en Optometria </t>
  </si>
  <si>
    <t>Contactologia aplicada</t>
  </si>
  <si>
    <t xml:space="preserve">Psicofísica i neurofisiologia de la visió </t>
  </si>
  <si>
    <t>TFG</t>
  </si>
  <si>
    <t>Direcció TFG</t>
  </si>
  <si>
    <t>37428</t>
  </si>
  <si>
    <t>GOiO_SP</t>
  </si>
  <si>
    <t>CB</t>
  </si>
  <si>
    <t>FC</t>
  </si>
  <si>
    <t>EUOOT</t>
  </si>
  <si>
    <t>DEQ</t>
  </si>
  <si>
    <t>DEGE</t>
  </si>
  <si>
    <t>DPE</t>
  </si>
  <si>
    <t>DOE</t>
  </si>
  <si>
    <t>DOO</t>
  </si>
  <si>
    <t>DMA3</t>
  </si>
  <si>
    <t>Grau Presencial</t>
  </si>
  <si>
    <t>Grau Semipresencial</t>
  </si>
  <si>
    <t>Opc</t>
  </si>
  <si>
    <t>OF</t>
  </si>
  <si>
    <t>Cl</t>
  </si>
  <si>
    <t>Opm</t>
  </si>
  <si>
    <t>OO</t>
  </si>
  <si>
    <t>PF</t>
  </si>
  <si>
    <t>Co</t>
  </si>
  <si>
    <t>Esp</t>
  </si>
  <si>
    <t>Proposta provisional d'assignació de punts per a la docència reglada de master</t>
  </si>
  <si>
    <t>Tipus Assig</t>
  </si>
  <si>
    <t>Codi Assig</t>
  </si>
  <si>
    <t xml:space="preserve">Tipus Assig </t>
  </si>
  <si>
    <t xml:space="preserve">Psicologia </t>
  </si>
  <si>
    <t>Mat Prev</t>
  </si>
  <si>
    <t>% Apr. Dir (4)</t>
  </si>
  <si>
    <t>% Presen.(5)</t>
  </si>
  <si>
    <t>Psicologia en atenció visual</t>
  </si>
  <si>
    <t>Recerca específica per al TFM</t>
  </si>
  <si>
    <t>Proposta provisional d'assignació de punts per a la docència reglada de grau -Presencial</t>
  </si>
  <si>
    <t>Proposta provisional d'assignació de punts per a la docència reglada de grau -semipresencial</t>
  </si>
  <si>
    <t>Observacions/ recursos adicionals</t>
  </si>
  <si>
    <t>Base</t>
  </si>
  <si>
    <t>Clínica especialitzada</t>
  </si>
  <si>
    <t>Mecanismos neurofisiológicos y modelos avanzados de la visión</t>
  </si>
  <si>
    <t>Mètodes de recerca</t>
  </si>
  <si>
    <t>Óptica e Instrumentación Avanzadas para la atención visual</t>
  </si>
  <si>
    <t xml:space="preserve">Patologia ocular i tractaments </t>
  </si>
  <si>
    <t>Tècniques i aspectes optomètrics de la cirurgia ocular.</t>
  </si>
  <si>
    <t>Farmacovigilància ocular.</t>
  </si>
  <si>
    <t>Centre:  FOOT</t>
  </si>
  <si>
    <t>Màster 120</t>
  </si>
  <si>
    <t>Màster 60</t>
  </si>
  <si>
    <t>OC</t>
  </si>
  <si>
    <t>CCVB</t>
  </si>
  <si>
    <t>MIV</t>
  </si>
  <si>
    <t>ECONOMIA Y GESTIÓN DE EMPRESA</t>
  </si>
  <si>
    <t>D. d'Òptica i Optometria-731</t>
  </si>
  <si>
    <t>D. d'Enginyeria Química-713</t>
  </si>
  <si>
    <t>D. de Matemàtica Aplicada III-727</t>
  </si>
  <si>
    <t>D. d'Expressió Gràfica a l'Enginyeria-717</t>
  </si>
  <si>
    <t>D. de Projectes d'Enginyeria-736</t>
  </si>
  <si>
    <t>D. d'Organització d'Empreses-732</t>
  </si>
  <si>
    <t>Diferència</t>
  </si>
  <si>
    <t>PROCEDIMIENTOS ESPECÍFICOS DE ADAPTACIÓN DE GAFAS</t>
  </si>
  <si>
    <t xml:space="preserve">Tractaments superficials en biomaterials, lents oftàlmiques i muntures </t>
  </si>
  <si>
    <t xml:space="preserve">    EXTINGIT     (només examen)</t>
  </si>
  <si>
    <t>727/731</t>
  </si>
  <si>
    <t>370701</t>
  </si>
  <si>
    <t>MUOCV</t>
  </si>
  <si>
    <t>370702</t>
  </si>
  <si>
    <t>370703</t>
  </si>
  <si>
    <t>370704</t>
  </si>
  <si>
    <t>370705</t>
  </si>
  <si>
    <t>370706</t>
  </si>
  <si>
    <t>370707</t>
  </si>
  <si>
    <t>370708</t>
  </si>
  <si>
    <t>370722</t>
  </si>
  <si>
    <t>370723</t>
  </si>
  <si>
    <t>370724</t>
  </si>
  <si>
    <t>Tutories pràctiques externes</t>
  </si>
  <si>
    <t>DISSENY D’ÒPTICA.</t>
  </si>
  <si>
    <t>Atenció visual en poblacions especials</t>
  </si>
  <si>
    <t>370538</t>
  </si>
  <si>
    <t>370540</t>
  </si>
  <si>
    <t>Treball empresa</t>
  </si>
  <si>
    <t>assignació grau 2013-14</t>
  </si>
  <si>
    <t>assignació master 2013-14</t>
  </si>
  <si>
    <t>He hagut de tocat T i P per ajustar a 8, un cop treta AD</t>
  </si>
  <si>
    <t>Disseny d'òptica</t>
  </si>
  <si>
    <t>Fotografia i processament de la imatge</t>
  </si>
  <si>
    <t>Biointerfases</t>
  </si>
  <si>
    <t>Control de miopia i ortoqueratologia nocturna</t>
  </si>
  <si>
    <t>Atenció global a la discapacitat visual</t>
  </si>
  <si>
    <t>Procediments d'optometria neurocognitiva per a l'èxit escolar</t>
  </si>
  <si>
    <t>,,,,,,,,,,,,,,,</t>
  </si>
  <si>
    <t>Tractament de dades visuals</t>
  </si>
  <si>
    <t>TRACTAMENT OPTOMÈTRIC EN PACIENTS AMB DÈFICIT VISUAL SEVER</t>
  </si>
  <si>
    <t>Aquesta optativa té el mateix nombre d'hores teoria i pràctiques que la de Ampliació de Tècniques diagnòstiques</t>
  </si>
  <si>
    <t>Docència reglada</t>
  </si>
  <si>
    <t>CURS 2014/15</t>
  </si>
  <si>
    <t>Assignació 2014-15</t>
  </si>
  <si>
    <t>assignació extra 2013-14</t>
  </si>
  <si>
    <t>TOTAL 2013-14</t>
  </si>
  <si>
    <t>TFG/TFM</t>
  </si>
  <si>
    <t>8 TFM</t>
  </si>
  <si>
    <t>4 TFG</t>
  </si>
  <si>
    <t>52 TFG</t>
  </si>
  <si>
    <t>10 TFM</t>
  </si>
  <si>
    <t>10 pax afegides S1 a fibi i materials</t>
  </si>
  <si>
    <t>Disfuncions sense possibilitat de fer pràctiques amb presencials! Per això ha d'haver grup S1 aquí…</t>
  </si>
  <si>
    <t>10 pax afegides S1 a totes, menys disfuncions</t>
  </si>
  <si>
    <t xml:space="preserve">6 pax afegides S1 a OIG, micro i bàsica </t>
  </si>
  <si>
    <t>AIMU sense possibilitat de fer pràctiques amb presencials! Per això ha d'haver grup S1 aquí…</t>
  </si>
  <si>
    <t>Psicofísica sense possibilitat de fer pràctiques amb presencials! Previsió: 2 estudiants, proposo tractar-los S2…</t>
  </si>
  <si>
    <t>4 pax afegides S1 a casos i aplicada</t>
  </si>
  <si>
    <t>2 pax afegides S1 a OCC</t>
  </si>
  <si>
    <t>Optatives sense teoria, excepte Salut Visual. Un sol grup de pràctiques per a totes</t>
  </si>
  <si>
    <t>TFG per Departaments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</si>
</sst>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"/>
    <numFmt numFmtId="165" formatCode="#,##0_ ;\-#,##0\ "/>
  </numFmts>
  <fonts count="36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color indexed="12"/>
      <name val="Arial Narrow"/>
      <family val="2"/>
    </font>
    <font>
      <sz val="9"/>
      <name val="Arial Narrow"/>
      <family val="2"/>
    </font>
    <font>
      <sz val="9"/>
      <color indexed="12"/>
      <name val="Arial Narrow"/>
      <family val="2"/>
    </font>
    <font>
      <sz val="9"/>
      <color indexed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8"/>
      <name val="Arial Narrow"/>
      <family val="2"/>
    </font>
    <font>
      <sz val="8"/>
      <color indexed="12"/>
      <name val="Arial Narrow"/>
      <family val="2"/>
    </font>
    <font>
      <sz val="8"/>
      <name val="Arial Narrow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strike/>
      <sz val="8"/>
      <color indexed="8"/>
      <name val="Arial"/>
      <family val="2"/>
    </font>
    <font>
      <sz val="12"/>
      <color indexed="8"/>
      <name val="Arial"/>
      <family val="2"/>
    </font>
    <font>
      <sz val="8"/>
      <color rgb="FFFF0000"/>
      <name val="Arial"/>
      <family val="2"/>
    </font>
    <font>
      <sz val="9"/>
      <color rgb="FFFF0000"/>
      <name val="Arial Narrow"/>
      <family val="2"/>
    </font>
    <font>
      <sz val="10"/>
      <color rgb="FFFF0000"/>
      <name val="Arial"/>
      <family val="2"/>
    </font>
    <font>
      <sz val="10"/>
      <color rgb="FFFF0000"/>
      <name val="Arial Narrow"/>
      <family val="2"/>
    </font>
    <font>
      <sz val="8"/>
      <color theme="3" tint="0.39997558519241921"/>
      <name val="Arial"/>
      <family val="2"/>
    </font>
    <font>
      <sz val="10"/>
      <color theme="3" tint="0.39997558519241921"/>
      <name val="Arial Narrow"/>
      <family val="2"/>
    </font>
    <font>
      <sz val="10"/>
      <color rgb="FF00B0F0"/>
      <name val="Arial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b/>
      <sz val="10"/>
      <color indexed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296">
    <xf numFmtId="0" fontId="0" fillId="0" borderId="0" xfId="0"/>
    <xf numFmtId="2" fontId="4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2" fontId="13" fillId="0" borderId="1" xfId="3" applyNumberFormat="1" applyFont="1" applyFill="1" applyBorder="1" applyAlignment="1">
      <alignment horizontal="center" vertical="center" wrapText="1"/>
    </xf>
    <xf numFmtId="2" fontId="13" fillId="3" borderId="1" xfId="3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1" fillId="3" borderId="1" xfId="3" applyNumberFormat="1" applyFont="1" applyFill="1" applyBorder="1" applyAlignment="1">
      <alignment horizontal="center" vertical="center" wrapText="1"/>
    </xf>
    <xf numFmtId="2" fontId="13" fillId="3" borderId="1" xfId="3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1" fillId="0" borderId="1" xfId="0" applyFont="1" applyFill="1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5" fillId="0" borderId="1" xfId="2" applyFont="1" applyFill="1" applyBorder="1" applyAlignment="1">
      <alignment wrapText="1"/>
    </xf>
    <xf numFmtId="0" fontId="15" fillId="0" borderId="1" xfId="2" applyFont="1" applyFill="1" applyBorder="1" applyAlignment="1">
      <alignment horizontal="right" wrapText="1"/>
    </xf>
    <xf numFmtId="0" fontId="15" fillId="0" borderId="1" xfId="2" applyFont="1" applyBorder="1"/>
    <xf numFmtId="0" fontId="4" fillId="0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2" fontId="17" fillId="3" borderId="3" xfId="3" applyNumberFormat="1" applyFont="1" applyFill="1" applyBorder="1" applyAlignment="1">
      <alignment horizontal="center" vertical="center" wrapText="1"/>
    </xf>
    <xf numFmtId="2" fontId="18" fillId="3" borderId="3" xfId="0" applyNumberFormat="1" applyFont="1" applyFill="1" applyBorder="1" applyAlignment="1">
      <alignment horizontal="center" vertical="center" wrapText="1"/>
    </xf>
    <xf numFmtId="2" fontId="19" fillId="3" borderId="3" xfId="0" applyNumberFormat="1" applyFont="1" applyFill="1" applyBorder="1" applyAlignment="1">
      <alignment horizontal="center"/>
    </xf>
    <xf numFmtId="2" fontId="19" fillId="3" borderId="3" xfId="0" applyNumberFormat="1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wrapText="1"/>
    </xf>
    <xf numFmtId="0" fontId="20" fillId="0" borderId="1" xfId="2" applyFont="1" applyFill="1" applyBorder="1" applyAlignment="1">
      <alignment wrapText="1"/>
    </xf>
    <xf numFmtId="0" fontId="20" fillId="0" borderId="1" xfId="2" applyFont="1" applyFill="1" applyBorder="1" applyAlignment="1">
      <alignment horizontal="right" wrapText="1"/>
    </xf>
    <xf numFmtId="49" fontId="20" fillId="0" borderId="1" xfId="2" applyNumberFormat="1" applyFont="1" applyFill="1" applyBorder="1" applyAlignment="1">
      <alignment wrapText="1"/>
    </xf>
    <xf numFmtId="0" fontId="15" fillId="6" borderId="1" xfId="2" applyFont="1" applyFill="1" applyBorder="1" applyAlignment="1">
      <alignment wrapText="1"/>
    </xf>
    <xf numFmtId="0" fontId="15" fillId="6" borderId="1" xfId="2" applyFont="1" applyFill="1" applyBorder="1" applyAlignment="1">
      <alignment horizontal="right" wrapText="1"/>
    </xf>
    <xf numFmtId="0" fontId="15" fillId="6" borderId="1" xfId="2" applyFont="1" applyFill="1" applyBorder="1"/>
    <xf numFmtId="0" fontId="16" fillId="6" borderId="2" xfId="0" applyFont="1" applyFill="1" applyBorder="1" applyAlignment="1">
      <alignment horizontal="center" vertical="center" wrapText="1"/>
    </xf>
    <xf numFmtId="2" fontId="17" fillId="6" borderId="3" xfId="3" applyNumberFormat="1" applyFont="1" applyFill="1" applyBorder="1" applyAlignment="1">
      <alignment horizontal="center" vertical="center" wrapText="1"/>
    </xf>
    <xf numFmtId="2" fontId="18" fillId="6" borderId="3" xfId="0" applyNumberFormat="1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2" fontId="19" fillId="6" borderId="3" xfId="3" applyNumberFormat="1" applyFont="1" applyFill="1" applyBorder="1" applyAlignment="1">
      <alignment horizontal="center" vertical="center" wrapText="1"/>
    </xf>
    <xf numFmtId="2" fontId="17" fillId="6" borderId="3" xfId="3" applyNumberFormat="1" applyFont="1" applyFill="1" applyBorder="1" applyAlignment="1">
      <alignment vertical="center" wrapText="1"/>
    </xf>
    <xf numFmtId="2" fontId="19" fillId="6" borderId="3" xfId="0" applyNumberFormat="1" applyFont="1" applyFill="1" applyBorder="1" applyAlignment="1">
      <alignment horizontal="center"/>
    </xf>
    <xf numFmtId="2" fontId="19" fillId="6" borderId="3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4" fillId="6" borderId="0" xfId="0" applyFont="1" applyFill="1"/>
    <xf numFmtId="0" fontId="4" fillId="6" borderId="1" xfId="0" applyFont="1" applyFill="1" applyBorder="1"/>
    <xf numFmtId="0" fontId="15" fillId="7" borderId="1" xfId="2" applyFont="1" applyFill="1" applyBorder="1" applyAlignment="1">
      <alignment wrapText="1"/>
    </xf>
    <xf numFmtId="49" fontId="15" fillId="7" borderId="1" xfId="2" applyNumberFormat="1" applyFont="1" applyFill="1" applyBorder="1" applyAlignment="1">
      <alignment wrapText="1"/>
    </xf>
    <xf numFmtId="0" fontId="15" fillId="7" borderId="1" xfId="2" applyFont="1" applyFill="1" applyBorder="1" applyAlignment="1">
      <alignment horizontal="right" wrapText="1"/>
    </xf>
    <xf numFmtId="0" fontId="20" fillId="7" borderId="1" xfId="2" applyFont="1" applyFill="1" applyBorder="1" applyAlignment="1">
      <alignment horizontal="right" wrapText="1"/>
    </xf>
    <xf numFmtId="0" fontId="15" fillId="7" borderId="1" xfId="2" applyFont="1" applyFill="1" applyBorder="1"/>
    <xf numFmtId="0" fontId="16" fillId="7" borderId="2" xfId="0" applyFont="1" applyFill="1" applyBorder="1" applyAlignment="1">
      <alignment horizontal="center" vertical="center" wrapText="1"/>
    </xf>
    <xf numFmtId="2" fontId="17" fillId="7" borderId="3" xfId="3" applyNumberFormat="1" applyFont="1" applyFill="1" applyBorder="1" applyAlignment="1">
      <alignment horizontal="center" vertical="center" wrapText="1"/>
    </xf>
    <xf numFmtId="2" fontId="18" fillId="7" borderId="3" xfId="0" applyNumberFormat="1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2" fontId="19" fillId="7" borderId="3" xfId="3" applyNumberFormat="1" applyFont="1" applyFill="1" applyBorder="1" applyAlignment="1">
      <alignment horizontal="center" vertical="center" wrapText="1"/>
    </xf>
    <xf numFmtId="2" fontId="17" fillId="7" borderId="3" xfId="3" applyNumberFormat="1" applyFont="1" applyFill="1" applyBorder="1" applyAlignment="1">
      <alignment vertical="center" wrapText="1"/>
    </xf>
    <xf numFmtId="2" fontId="19" fillId="7" borderId="3" xfId="0" applyNumberFormat="1" applyFont="1" applyFill="1" applyBorder="1" applyAlignment="1">
      <alignment horizontal="center"/>
    </xf>
    <xf numFmtId="2" fontId="19" fillId="7" borderId="3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4" fillId="7" borderId="0" xfId="0" applyFont="1" applyFill="1"/>
    <xf numFmtId="0" fontId="6" fillId="0" borderId="0" xfId="0" applyFont="1"/>
    <xf numFmtId="0" fontId="21" fillId="0" borderId="0" xfId="0" applyFont="1"/>
    <xf numFmtId="49" fontId="15" fillId="8" borderId="1" xfId="2" applyNumberFormat="1" applyFont="1" applyFill="1" applyBorder="1" applyAlignment="1">
      <alignment wrapText="1"/>
    </xf>
    <xf numFmtId="0" fontId="15" fillId="8" borderId="1" xfId="2" applyFont="1" applyFill="1" applyBorder="1" applyAlignment="1">
      <alignment wrapText="1"/>
    </xf>
    <xf numFmtId="0" fontId="15" fillId="8" borderId="1" xfId="2" applyFont="1" applyFill="1" applyBorder="1" applyAlignment="1">
      <alignment horizontal="right" wrapText="1"/>
    </xf>
    <xf numFmtId="0" fontId="15" fillId="8" borderId="1" xfId="2" applyFont="1" applyFill="1" applyBorder="1"/>
    <xf numFmtId="0" fontId="16" fillId="8" borderId="2" xfId="0" applyFont="1" applyFill="1" applyBorder="1" applyAlignment="1">
      <alignment horizontal="center" vertical="center" wrapText="1"/>
    </xf>
    <xf numFmtId="2" fontId="17" fillId="8" borderId="3" xfId="3" applyNumberFormat="1" applyFont="1" applyFill="1" applyBorder="1" applyAlignment="1">
      <alignment horizontal="center" vertical="center" wrapText="1"/>
    </xf>
    <xf numFmtId="2" fontId="18" fillId="8" borderId="3" xfId="0" applyNumberFormat="1" applyFont="1" applyFill="1" applyBorder="1" applyAlignment="1">
      <alignment horizontal="center" vertical="center" wrapText="1"/>
    </xf>
    <xf numFmtId="2" fontId="19" fillId="8" borderId="3" xfId="0" applyNumberFormat="1" applyFont="1" applyFill="1" applyBorder="1" applyAlignment="1">
      <alignment horizontal="center"/>
    </xf>
    <xf numFmtId="2" fontId="19" fillId="8" borderId="3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/>
    <xf numFmtId="0" fontId="4" fillId="8" borderId="0" xfId="0" applyFont="1" applyFill="1"/>
    <xf numFmtId="0" fontId="4" fillId="8" borderId="1" xfId="0" applyFont="1" applyFill="1" applyBorder="1"/>
    <xf numFmtId="164" fontId="15" fillId="0" borderId="1" xfId="2" applyNumberFormat="1" applyFont="1" applyFill="1" applyBorder="1" applyAlignment="1">
      <alignment horizontal="right" wrapText="1"/>
    </xf>
    <xf numFmtId="164" fontId="15" fillId="6" borderId="1" xfId="2" applyNumberFormat="1" applyFont="1" applyFill="1" applyBorder="1" applyAlignment="1">
      <alignment horizontal="right" wrapText="1"/>
    </xf>
    <xf numFmtId="164" fontId="17" fillId="3" borderId="3" xfId="3" applyNumberFormat="1" applyFont="1" applyFill="1" applyBorder="1" applyAlignment="1">
      <alignment horizontal="center" vertical="center" wrapText="1"/>
    </xf>
    <xf numFmtId="164" fontId="17" fillId="8" borderId="3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2" fontId="0" fillId="3" borderId="0" xfId="0" applyNumberFormat="1" applyFill="1"/>
    <xf numFmtId="2" fontId="0" fillId="4" borderId="0" xfId="0" applyNumberFormat="1" applyFill="1"/>
    <xf numFmtId="2" fontId="0" fillId="0" borderId="0" xfId="0" applyNumberFormat="1"/>
    <xf numFmtId="2" fontId="0" fillId="5" borderId="0" xfId="0" applyNumberFormat="1" applyFill="1"/>
    <xf numFmtId="0" fontId="4" fillId="0" borderId="0" xfId="0" applyFont="1" applyFill="1" applyAlignment="1">
      <alignment horizontal="left"/>
    </xf>
    <xf numFmtId="164" fontId="15" fillId="8" borderId="1" xfId="2" applyNumberFormat="1" applyFont="1" applyFill="1" applyBorder="1" applyAlignment="1">
      <alignment horizontal="right" wrapText="1"/>
    </xf>
    <xf numFmtId="164" fontId="19" fillId="3" borderId="3" xfId="0" applyNumberFormat="1" applyFont="1" applyFill="1" applyBorder="1" applyAlignment="1">
      <alignment horizontal="center"/>
    </xf>
    <xf numFmtId="164" fontId="17" fillId="7" borderId="3" xfId="3" applyNumberFormat="1" applyFont="1" applyFill="1" applyBorder="1" applyAlignment="1">
      <alignment horizontal="center" vertical="center" wrapText="1"/>
    </xf>
    <xf numFmtId="164" fontId="19" fillId="7" borderId="3" xfId="0" applyNumberFormat="1" applyFont="1" applyFill="1" applyBorder="1" applyAlignment="1">
      <alignment horizontal="center" vertical="center" wrapText="1"/>
    </xf>
    <xf numFmtId="164" fontId="19" fillId="7" borderId="3" xfId="3" applyNumberFormat="1" applyFont="1" applyFill="1" applyBorder="1" applyAlignment="1">
      <alignment horizontal="center" vertical="center" wrapText="1"/>
    </xf>
    <xf numFmtId="164" fontId="17" fillId="7" borderId="3" xfId="3" applyNumberFormat="1" applyFont="1" applyFill="1" applyBorder="1" applyAlignment="1">
      <alignment vertical="center" wrapText="1"/>
    </xf>
    <xf numFmtId="164" fontId="19" fillId="7" borderId="3" xfId="0" applyNumberFormat="1" applyFont="1" applyFill="1" applyBorder="1" applyAlignment="1">
      <alignment horizontal="center"/>
    </xf>
    <xf numFmtId="2" fontId="11" fillId="0" borderId="1" xfId="0" applyNumberFormat="1" applyFont="1" applyFill="1" applyBorder="1"/>
    <xf numFmtId="164" fontId="16" fillId="6" borderId="2" xfId="0" applyNumberFormat="1" applyFont="1" applyFill="1" applyBorder="1" applyAlignment="1">
      <alignment horizontal="center" vertical="center" wrapText="1"/>
    </xf>
    <xf numFmtId="164" fontId="17" fillId="6" borderId="3" xfId="3" applyNumberFormat="1" applyFont="1" applyFill="1" applyBorder="1" applyAlignment="1">
      <alignment horizontal="center" vertical="center" wrapText="1"/>
    </xf>
    <xf numFmtId="164" fontId="18" fillId="6" borderId="3" xfId="0" applyNumberFormat="1" applyFont="1" applyFill="1" applyBorder="1" applyAlignment="1">
      <alignment horizontal="center" vertical="center" wrapText="1"/>
    </xf>
    <xf numFmtId="164" fontId="19" fillId="6" borderId="3" xfId="0" applyNumberFormat="1" applyFont="1" applyFill="1" applyBorder="1" applyAlignment="1">
      <alignment horizontal="center"/>
    </xf>
    <xf numFmtId="164" fontId="17" fillId="6" borderId="3" xfId="3" applyNumberFormat="1" applyFont="1" applyFill="1" applyBorder="1" applyAlignment="1">
      <alignment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vertical="center"/>
    </xf>
    <xf numFmtId="0" fontId="19" fillId="0" borderId="0" xfId="0" applyFont="1" applyFill="1"/>
    <xf numFmtId="2" fontId="19" fillId="0" borderId="1" xfId="0" applyNumberFormat="1" applyFont="1" applyFill="1" applyBorder="1"/>
    <xf numFmtId="0" fontId="15" fillId="9" borderId="1" xfId="2" applyFont="1" applyFill="1" applyBorder="1" applyAlignment="1">
      <alignment horizontal="right" wrapText="1"/>
    </xf>
    <xf numFmtId="0" fontId="19" fillId="10" borderId="4" xfId="0" applyFont="1" applyFill="1" applyBorder="1" applyAlignment="1">
      <alignment horizontal="center" vertical="center" wrapText="1"/>
    </xf>
    <xf numFmtId="0" fontId="12" fillId="10" borderId="5" xfId="3" applyFont="1" applyFill="1" applyBorder="1" applyAlignment="1">
      <alignment horizontal="center" vertical="top"/>
    </xf>
    <xf numFmtId="0" fontId="11" fillId="10" borderId="1" xfId="0" applyFont="1" applyFill="1" applyBorder="1" applyAlignment="1">
      <alignment horizontal="center" vertical="center" wrapText="1"/>
    </xf>
    <xf numFmtId="0" fontId="15" fillId="10" borderId="1" xfId="2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2" fontId="19" fillId="0" borderId="0" xfId="0" applyNumberFormat="1" applyFont="1" applyFill="1"/>
    <xf numFmtId="2" fontId="17" fillId="0" borderId="1" xfId="3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6" borderId="0" xfId="0" applyFont="1" applyFill="1"/>
    <xf numFmtId="2" fontId="19" fillId="6" borderId="0" xfId="0" applyNumberFormat="1" applyFont="1" applyFill="1"/>
    <xf numFmtId="2" fontId="17" fillId="3" borderId="1" xfId="3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3" borderId="1" xfId="3" applyNumberFormat="1" applyFont="1" applyFill="1" applyBorder="1" applyAlignment="1">
      <alignment horizontal="center" vertical="center" wrapText="1"/>
    </xf>
    <xf numFmtId="2" fontId="17" fillId="3" borderId="1" xfId="3" applyNumberFormat="1" applyFont="1" applyFill="1" applyBorder="1" applyAlignment="1">
      <alignment vertical="center" wrapText="1"/>
    </xf>
    <xf numFmtId="0" fontId="19" fillId="7" borderId="0" xfId="0" applyFont="1" applyFill="1"/>
    <xf numFmtId="0" fontId="15" fillId="11" borderId="1" xfId="2" applyFont="1" applyFill="1" applyBorder="1" applyAlignment="1">
      <alignment horizontal="right" wrapText="1"/>
    </xf>
    <xf numFmtId="0" fontId="19" fillId="11" borderId="0" xfId="0" applyFont="1" applyFill="1"/>
    <xf numFmtId="0" fontId="19" fillId="0" borderId="1" xfId="0" applyFont="1" applyFill="1" applyBorder="1"/>
    <xf numFmtId="0" fontId="25" fillId="0" borderId="0" xfId="0" applyFont="1" applyFill="1"/>
    <xf numFmtId="0" fontId="15" fillId="0" borderId="1" xfId="2" applyFont="1" applyFill="1" applyBorder="1" applyAlignment="1"/>
    <xf numFmtId="0" fontId="24" fillId="0" borderId="1" xfId="2" applyFont="1" applyBorder="1"/>
    <xf numFmtId="0" fontId="15" fillId="0" borderId="1" xfId="2" applyFont="1" applyFill="1" applyBorder="1"/>
    <xf numFmtId="0" fontId="3" fillId="0" borderId="1" xfId="2" applyFont="1" applyFill="1" applyBorder="1" applyAlignment="1">
      <alignment horizontal="right" wrapText="1"/>
    </xf>
    <xf numFmtId="0" fontId="16" fillId="3" borderId="1" xfId="0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right" wrapText="1"/>
    </xf>
    <xf numFmtId="2" fontId="4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15" fillId="0" borderId="0" xfId="2" applyFont="1" applyFill="1" applyBorder="1" applyAlignment="1">
      <alignment wrapText="1"/>
    </xf>
    <xf numFmtId="0" fontId="6" fillId="4" borderId="0" xfId="0" applyFont="1" applyFill="1"/>
    <xf numFmtId="2" fontId="6" fillId="0" borderId="0" xfId="0" applyNumberFormat="1" applyFont="1"/>
    <xf numFmtId="0" fontId="22" fillId="0" borderId="1" xfId="2" applyFont="1" applyFill="1" applyBorder="1" applyAlignment="1">
      <alignment wrapText="1"/>
    </xf>
    <xf numFmtId="0" fontId="15" fillId="12" borderId="1" xfId="2" applyFont="1" applyFill="1" applyBorder="1" applyAlignment="1">
      <alignment wrapText="1"/>
    </xf>
    <xf numFmtId="0" fontId="15" fillId="13" borderId="1" xfId="2" applyFont="1" applyFill="1" applyBorder="1" applyAlignment="1">
      <alignment wrapText="1"/>
    </xf>
    <xf numFmtId="0" fontId="6" fillId="3" borderId="0" xfId="0" applyFont="1" applyFill="1"/>
    <xf numFmtId="0" fontId="15" fillId="11" borderId="1" xfId="2" applyFont="1" applyFill="1" applyBorder="1" applyAlignment="1">
      <alignment wrapText="1"/>
    </xf>
    <xf numFmtId="0" fontId="26" fillId="0" borderId="0" xfId="0" applyFont="1"/>
    <xf numFmtId="164" fontId="15" fillId="12" borderId="1" xfId="2" applyNumberFormat="1" applyFont="1" applyFill="1" applyBorder="1" applyAlignment="1">
      <alignment horizontal="right" wrapText="1"/>
    </xf>
    <xf numFmtId="0" fontId="27" fillId="0" borderId="0" xfId="0" applyFont="1" applyFill="1"/>
    <xf numFmtId="0" fontId="28" fillId="0" borderId="1" xfId="2" applyFont="1" applyBorder="1"/>
    <xf numFmtId="0" fontId="29" fillId="0" borderId="0" xfId="0" applyFont="1" applyFill="1"/>
    <xf numFmtId="165" fontId="4" fillId="0" borderId="0" xfId="1" applyNumberFormat="1" applyFont="1" applyFill="1"/>
    <xf numFmtId="1" fontId="4" fillId="0" borderId="0" xfId="0" applyNumberFormat="1" applyFont="1" applyFill="1"/>
    <xf numFmtId="0" fontId="15" fillId="14" borderId="1" xfId="2" applyFont="1" applyFill="1" applyBorder="1" applyAlignment="1">
      <alignment horizontal="right" wrapText="1"/>
    </xf>
    <xf numFmtId="0" fontId="22" fillId="0" borderId="1" xfId="2" applyFont="1" applyFill="1" applyBorder="1" applyAlignment="1">
      <alignment horizontal="right" wrapText="1"/>
    </xf>
    <xf numFmtId="0" fontId="28" fillId="0" borderId="1" xfId="2" applyFont="1" applyFill="1" applyBorder="1"/>
    <xf numFmtId="2" fontId="19" fillId="14" borderId="3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2" fontId="6" fillId="0" borderId="0" xfId="0" applyNumberFormat="1" applyFont="1" applyFill="1" applyBorder="1"/>
    <xf numFmtId="2" fontId="0" fillId="0" borderId="0" xfId="0" applyNumberFormat="1" applyFill="1"/>
    <xf numFmtId="10" fontId="0" fillId="0" borderId="0" xfId="0" applyNumberFormat="1" applyFill="1"/>
    <xf numFmtId="164" fontId="16" fillId="3" borderId="2" xfId="0" applyNumberFormat="1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right" wrapText="1"/>
    </xf>
    <xf numFmtId="2" fontId="15" fillId="6" borderId="1" xfId="2" applyNumberFormat="1" applyFont="1" applyFill="1" applyBorder="1" applyAlignment="1">
      <alignment horizontal="right" wrapText="1"/>
    </xf>
    <xf numFmtId="2" fontId="3" fillId="0" borderId="1" xfId="2" applyNumberFormat="1" applyFont="1" applyFill="1" applyBorder="1" applyAlignment="1">
      <alignment horizontal="right" wrapText="1"/>
    </xf>
    <xf numFmtId="0" fontId="26" fillId="0" borderId="0" xfId="0" applyFont="1" applyFill="1" applyAlignment="1">
      <alignment horizontal="right" wrapText="1"/>
    </xf>
    <xf numFmtId="0" fontId="30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2" fontId="19" fillId="16" borderId="3" xfId="0" applyNumberFormat="1" applyFont="1" applyFill="1" applyBorder="1" applyAlignment="1">
      <alignment horizontal="center" vertical="center" wrapText="1"/>
    </xf>
    <xf numFmtId="0" fontId="3" fillId="11" borderId="0" xfId="0" applyFont="1" applyFill="1"/>
    <xf numFmtId="0" fontId="15" fillId="17" borderId="1" xfId="2" applyFont="1" applyFill="1" applyBorder="1" applyAlignment="1">
      <alignment horizontal="right" wrapText="1"/>
    </xf>
    <xf numFmtId="164" fontId="16" fillId="16" borderId="2" xfId="0" applyNumberFormat="1" applyFont="1" applyFill="1" applyBorder="1" applyAlignment="1">
      <alignment horizontal="center" vertical="center" wrapText="1"/>
    </xf>
    <xf numFmtId="0" fontId="19" fillId="18" borderId="0" xfId="0" applyFont="1" applyFill="1"/>
    <xf numFmtId="2" fontId="19" fillId="18" borderId="0" xfId="0" applyNumberFormat="1" applyFont="1" applyFill="1"/>
    <xf numFmtId="0" fontId="4" fillId="12" borderId="0" xfId="0" applyFont="1" applyFill="1"/>
    <xf numFmtId="0" fontId="4" fillId="12" borderId="0" xfId="0" applyFont="1" applyFill="1" applyAlignment="1">
      <alignment horizontal="center"/>
    </xf>
    <xf numFmtId="2" fontId="4" fillId="12" borderId="0" xfId="0" applyNumberFormat="1" applyFont="1" applyFill="1"/>
    <xf numFmtId="0" fontId="31" fillId="0" borderId="0" xfId="0" applyFont="1" applyFill="1"/>
    <xf numFmtId="2" fontId="0" fillId="18" borderId="0" xfId="0" applyNumberFormat="1" applyFill="1"/>
    <xf numFmtId="0" fontId="33" fillId="0" borderId="0" xfId="0" applyFont="1"/>
    <xf numFmtId="2" fontId="19" fillId="21" borderId="3" xfId="0" applyNumberFormat="1" applyFont="1" applyFill="1" applyBorder="1" applyAlignment="1">
      <alignment horizontal="center" vertical="center" wrapText="1"/>
    </xf>
    <xf numFmtId="164" fontId="17" fillId="16" borderId="3" xfId="3" applyNumberFormat="1" applyFont="1" applyFill="1" applyBorder="1" applyAlignment="1">
      <alignment horizontal="center" vertical="center" wrapText="1"/>
    </xf>
    <xf numFmtId="2" fontId="19" fillId="18" borderId="3" xfId="0" applyNumberFormat="1" applyFont="1" applyFill="1" applyBorder="1" applyAlignment="1">
      <alignment horizontal="center" vertical="center" wrapText="1"/>
    </xf>
    <xf numFmtId="0" fontId="19" fillId="21" borderId="0" xfId="0" applyFont="1" applyFill="1"/>
    <xf numFmtId="2" fontId="19" fillId="19" borderId="3" xfId="0" applyNumberFormat="1" applyFont="1" applyFill="1" applyBorder="1" applyAlignment="1">
      <alignment horizontal="center" vertical="center" wrapText="1"/>
    </xf>
    <xf numFmtId="0" fontId="19" fillId="19" borderId="0" xfId="0" applyFont="1" applyFill="1"/>
    <xf numFmtId="0" fontId="19" fillId="14" borderId="0" xfId="0" applyFont="1" applyFill="1"/>
    <xf numFmtId="2" fontId="19" fillId="14" borderId="0" xfId="0" applyNumberFormat="1" applyFont="1" applyFill="1"/>
    <xf numFmtId="2" fontId="19" fillId="21" borderId="0" xfId="0" applyNumberFormat="1" applyFont="1" applyFill="1"/>
    <xf numFmtId="2" fontId="19" fillId="19" borderId="0" xfId="0" applyNumberFormat="1" applyFont="1" applyFill="1"/>
    <xf numFmtId="0" fontId="19" fillId="16" borderId="0" xfId="0" applyFont="1" applyFill="1"/>
    <xf numFmtId="2" fontId="32" fillId="16" borderId="0" xfId="0" applyNumberFormat="1" applyFont="1" applyFill="1"/>
    <xf numFmtId="0" fontId="15" fillId="15" borderId="1" xfId="2" applyFont="1" applyFill="1" applyBorder="1" applyAlignment="1">
      <alignment wrapText="1"/>
    </xf>
    <xf numFmtId="0" fontId="20" fillId="15" borderId="1" xfId="2" applyFont="1" applyFill="1" applyBorder="1" applyAlignment="1">
      <alignment wrapText="1"/>
    </xf>
    <xf numFmtId="0" fontId="3" fillId="15" borderId="1" xfId="2" applyFont="1" applyFill="1" applyBorder="1" applyAlignment="1">
      <alignment wrapText="1"/>
    </xf>
    <xf numFmtId="0" fontId="15" fillId="15" borderId="1" xfId="2" applyFont="1" applyFill="1" applyBorder="1" applyAlignment="1">
      <alignment horizontal="right" wrapText="1"/>
    </xf>
    <xf numFmtId="0" fontId="24" fillId="15" borderId="1" xfId="2" applyFont="1" applyFill="1" applyBorder="1"/>
    <xf numFmtId="164" fontId="15" fillId="15" borderId="1" xfId="2" applyNumberFormat="1" applyFont="1" applyFill="1" applyBorder="1" applyAlignment="1">
      <alignment horizontal="right" wrapText="1"/>
    </xf>
    <xf numFmtId="164" fontId="16" fillId="15" borderId="2" xfId="0" applyNumberFormat="1" applyFont="1" applyFill="1" applyBorder="1" applyAlignment="1">
      <alignment horizontal="center" vertical="center" wrapText="1"/>
    </xf>
    <xf numFmtId="2" fontId="17" fillId="15" borderId="3" xfId="3" applyNumberFormat="1" applyFont="1" applyFill="1" applyBorder="1" applyAlignment="1">
      <alignment horizontal="center" vertical="center" wrapText="1"/>
    </xf>
    <xf numFmtId="2" fontId="18" fillId="15" borderId="3" xfId="0" applyNumberFormat="1" applyFont="1" applyFill="1" applyBorder="1" applyAlignment="1">
      <alignment horizontal="center" vertical="center" wrapText="1"/>
    </xf>
    <xf numFmtId="164" fontId="17" fillId="15" borderId="3" xfId="3" applyNumberFormat="1" applyFont="1" applyFill="1" applyBorder="1" applyAlignment="1">
      <alignment horizontal="center" vertical="center" wrapText="1"/>
    </xf>
    <xf numFmtId="164" fontId="19" fillId="15" borderId="3" xfId="0" applyNumberFormat="1" applyFont="1" applyFill="1" applyBorder="1" applyAlignment="1">
      <alignment horizontal="center"/>
    </xf>
    <xf numFmtId="2" fontId="19" fillId="15" borderId="3" xfId="0" applyNumberFormat="1" applyFont="1" applyFill="1" applyBorder="1" applyAlignment="1">
      <alignment horizontal="center" vertical="center" wrapText="1"/>
    </xf>
    <xf numFmtId="0" fontId="4" fillId="15" borderId="1" xfId="0" applyFont="1" applyFill="1" applyBorder="1"/>
    <xf numFmtId="0" fontId="4" fillId="15" borderId="0" xfId="0" applyFont="1" applyFill="1"/>
    <xf numFmtId="2" fontId="5" fillId="20" borderId="0" xfId="0" applyNumberFormat="1" applyFont="1" applyFill="1"/>
    <xf numFmtId="0" fontId="7" fillId="0" borderId="0" xfId="0" applyFont="1" applyAlignment="1">
      <alignment horizontal="right" wrapText="1"/>
    </xf>
    <xf numFmtId="0" fontId="5" fillId="0" borderId="0" xfId="0" applyFont="1"/>
    <xf numFmtId="0" fontId="3" fillId="0" borderId="1" xfId="2" applyFont="1" applyFill="1" applyBorder="1" applyAlignment="1">
      <alignment wrapText="1"/>
    </xf>
    <xf numFmtId="0" fontId="15" fillId="14" borderId="1" xfId="2" applyFont="1" applyFill="1" applyBorder="1" applyAlignment="1">
      <alignment wrapText="1"/>
    </xf>
    <xf numFmtId="2" fontId="4" fillId="18" borderId="0" xfId="0" applyNumberFormat="1" applyFont="1" applyFill="1"/>
    <xf numFmtId="0" fontId="4" fillId="18" borderId="0" xfId="0" applyFont="1" applyFill="1"/>
    <xf numFmtId="2" fontId="0" fillId="20" borderId="0" xfId="0" applyNumberFormat="1" applyFill="1"/>
    <xf numFmtId="0" fontId="7" fillId="0" borderId="0" xfId="0" applyFont="1" applyFill="1" applyAlignment="1">
      <alignment horizontal="right" wrapText="1"/>
    </xf>
    <xf numFmtId="0" fontId="34" fillId="0" borderId="0" xfId="0" applyFont="1"/>
    <xf numFmtId="0" fontId="35" fillId="0" borderId="0" xfId="0" applyFont="1"/>
    <xf numFmtId="0" fontId="5" fillId="0" borderId="0" xfId="0" applyFont="1" applyFill="1" applyAlignment="1">
      <alignment horizontal="right" wrapText="1"/>
    </xf>
    <xf numFmtId="2" fontId="6" fillId="18" borderId="0" xfId="0" applyNumberFormat="1" applyFont="1" applyFill="1" applyBorder="1"/>
    <xf numFmtId="2" fontId="6" fillId="16" borderId="0" xfId="0" applyNumberFormat="1" applyFont="1" applyFill="1" applyBorder="1"/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2" fontId="13" fillId="0" borderId="10" xfId="3" applyNumberFormat="1" applyFont="1" applyFill="1" applyBorder="1" applyAlignment="1">
      <alignment horizontal="center" vertical="top" wrapText="1"/>
    </xf>
    <xf numFmtId="2" fontId="13" fillId="0" borderId="5" xfId="3" applyNumberFormat="1" applyFont="1" applyFill="1" applyBorder="1" applyAlignment="1">
      <alignment horizontal="center" vertical="top" wrapText="1"/>
    </xf>
    <xf numFmtId="2" fontId="13" fillId="0" borderId="12" xfId="3" applyNumberFormat="1" applyFont="1" applyFill="1" applyBorder="1" applyAlignment="1">
      <alignment horizontal="center" vertical="top" wrapText="1"/>
    </xf>
    <xf numFmtId="2" fontId="19" fillId="3" borderId="6" xfId="0" applyNumberFormat="1" applyFont="1" applyFill="1" applyBorder="1" applyAlignment="1">
      <alignment horizontal="center" vertical="center" wrapText="1"/>
    </xf>
    <xf numFmtId="2" fontId="19" fillId="3" borderId="7" xfId="0" applyNumberFormat="1" applyFont="1" applyFill="1" applyBorder="1" applyAlignment="1">
      <alignment horizontal="center" vertical="center" wrapText="1"/>
    </xf>
    <xf numFmtId="2" fontId="19" fillId="3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3" fillId="3" borderId="1" xfId="3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2" fontId="11" fillId="0" borderId="6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3" fillId="0" borderId="1" xfId="3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top"/>
    </xf>
    <xf numFmtId="0" fontId="12" fillId="0" borderId="4" xfId="3" applyFont="1" applyFill="1" applyBorder="1" applyAlignment="1">
      <alignment horizontal="center" vertical="top"/>
    </xf>
    <xf numFmtId="0" fontId="12" fillId="0" borderId="9" xfId="3" applyFont="1" applyFill="1" applyBorder="1" applyAlignment="1">
      <alignment horizontal="center" vertical="top"/>
    </xf>
    <xf numFmtId="2" fontId="11" fillId="3" borderId="1" xfId="0" applyNumberFormat="1" applyFont="1" applyFill="1" applyBorder="1" applyAlignment="1">
      <alignment horizontal="center" vertical="center" wrapText="1"/>
    </xf>
    <xf numFmtId="2" fontId="13" fillId="3" borderId="6" xfId="3" applyNumberFormat="1" applyFont="1" applyFill="1" applyBorder="1" applyAlignment="1">
      <alignment horizontal="center" vertical="center" wrapText="1"/>
    </xf>
    <xf numFmtId="2" fontId="13" fillId="3" borderId="3" xfId="3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3" fillId="3" borderId="10" xfId="3" applyNumberFormat="1" applyFont="1" applyFill="1" applyBorder="1" applyAlignment="1">
      <alignment horizontal="center" vertical="top" wrapText="1"/>
    </xf>
    <xf numFmtId="2" fontId="13" fillId="3" borderId="5" xfId="3" applyNumberFormat="1" applyFont="1" applyFill="1" applyBorder="1" applyAlignment="1">
      <alignment horizontal="center" vertical="top" wrapText="1"/>
    </xf>
    <xf numFmtId="2" fontId="13" fillId="3" borderId="12" xfId="3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2" fontId="17" fillId="0" borderId="10" xfId="3" applyNumberFormat="1" applyFont="1" applyFill="1" applyBorder="1" applyAlignment="1">
      <alignment horizontal="center" vertical="top" wrapText="1"/>
    </xf>
    <xf numFmtId="2" fontId="17" fillId="0" borderId="5" xfId="3" applyNumberFormat="1" applyFont="1" applyFill="1" applyBorder="1" applyAlignment="1">
      <alignment horizontal="center" vertical="top" wrapText="1"/>
    </xf>
    <xf numFmtId="2" fontId="17" fillId="0" borderId="12" xfId="3" applyNumberFormat="1" applyFont="1" applyFill="1" applyBorder="1" applyAlignment="1">
      <alignment horizontal="center" vertical="top" wrapText="1"/>
    </xf>
    <xf numFmtId="0" fontId="19" fillId="9" borderId="6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2" fontId="17" fillId="3" borderId="6" xfId="3" applyNumberFormat="1" applyFont="1" applyFill="1" applyBorder="1" applyAlignment="1">
      <alignment horizontal="center" vertical="center" wrapText="1"/>
    </xf>
    <xf numFmtId="2" fontId="17" fillId="3" borderId="3" xfId="3" applyNumberFormat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 wrapText="1"/>
    </xf>
    <xf numFmtId="2" fontId="17" fillId="3" borderId="10" xfId="3" applyNumberFormat="1" applyFont="1" applyFill="1" applyBorder="1" applyAlignment="1">
      <alignment horizontal="center" vertical="top" wrapText="1"/>
    </xf>
    <xf numFmtId="2" fontId="17" fillId="3" borderId="5" xfId="3" applyNumberFormat="1" applyFont="1" applyFill="1" applyBorder="1" applyAlignment="1">
      <alignment horizontal="center" vertical="top" wrapText="1"/>
    </xf>
    <xf numFmtId="2" fontId="17" fillId="3" borderId="12" xfId="3" applyNumberFormat="1" applyFont="1" applyFill="1" applyBorder="1" applyAlignment="1">
      <alignment horizontal="center" vertical="top" wrapText="1"/>
    </xf>
    <xf numFmtId="2" fontId="17" fillId="3" borderId="1" xfId="3" applyNumberFormat="1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/>
    </xf>
    <xf numFmtId="2" fontId="17" fillId="3" borderId="7" xfId="3" applyNumberFormat="1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23" fillId="15" borderId="10" xfId="2" applyFont="1" applyFill="1" applyBorder="1" applyAlignment="1">
      <alignment horizontal="center" vertical="center" wrapText="1"/>
    </xf>
    <xf numFmtId="0" fontId="23" fillId="15" borderId="5" xfId="2" applyFont="1" applyFill="1" applyBorder="1" applyAlignment="1">
      <alignment horizontal="center" vertical="center" wrapText="1"/>
    </xf>
    <xf numFmtId="0" fontId="23" fillId="15" borderId="12" xfId="2" applyFont="1" applyFill="1" applyBorder="1" applyAlignment="1">
      <alignment horizontal="center" vertical="center" wrapText="1"/>
    </xf>
    <xf numFmtId="0" fontId="23" fillId="15" borderId="11" xfId="2" applyFont="1" applyFill="1" applyBorder="1" applyAlignment="1">
      <alignment horizontal="center" vertical="center" wrapText="1"/>
    </xf>
    <xf numFmtId="0" fontId="23" fillId="15" borderId="0" xfId="2" applyFont="1" applyFill="1" applyBorder="1" applyAlignment="1">
      <alignment horizontal="center" vertical="center" wrapText="1"/>
    </xf>
    <xf numFmtId="0" fontId="23" fillId="15" borderId="13" xfId="2" applyFont="1" applyFill="1" applyBorder="1" applyAlignment="1">
      <alignment horizontal="center" vertical="center" wrapText="1"/>
    </xf>
    <xf numFmtId="0" fontId="23" fillId="15" borderId="14" xfId="2" applyFont="1" applyFill="1" applyBorder="1" applyAlignment="1">
      <alignment horizontal="center" vertical="center" wrapText="1"/>
    </xf>
    <xf numFmtId="0" fontId="23" fillId="15" borderId="15" xfId="2" applyFont="1" applyFill="1" applyBorder="1" applyAlignment="1">
      <alignment horizontal="center" vertical="center" wrapText="1"/>
    </xf>
    <xf numFmtId="0" fontId="23" fillId="15" borderId="2" xfId="2" applyFont="1" applyFill="1" applyBorder="1" applyAlignment="1">
      <alignment horizontal="center" vertical="center" wrapText="1"/>
    </xf>
    <xf numFmtId="0" fontId="15" fillId="22" borderId="1" xfId="2" applyFont="1" applyFill="1" applyBorder="1" applyAlignment="1">
      <alignment wrapText="1"/>
    </xf>
    <xf numFmtId="0" fontId="20" fillId="22" borderId="1" xfId="2" applyFont="1" applyFill="1" applyBorder="1" applyAlignment="1">
      <alignment wrapText="1"/>
    </xf>
    <xf numFmtId="0" fontId="15" fillId="22" borderId="1" xfId="2" applyFont="1" applyFill="1" applyBorder="1" applyAlignment="1">
      <alignment horizontal="right" wrapText="1"/>
    </xf>
    <xf numFmtId="0" fontId="28" fillId="22" borderId="1" xfId="2" applyFont="1" applyFill="1" applyBorder="1"/>
    <xf numFmtId="164" fontId="15" fillId="22" borderId="1" xfId="2" applyNumberFormat="1" applyFont="1" applyFill="1" applyBorder="1" applyAlignment="1">
      <alignment horizontal="right" wrapText="1"/>
    </xf>
    <xf numFmtId="164" fontId="16" fillId="22" borderId="2" xfId="0" applyNumberFormat="1" applyFont="1" applyFill="1" applyBorder="1" applyAlignment="1">
      <alignment horizontal="center" vertical="center" wrapText="1"/>
    </xf>
    <xf numFmtId="2" fontId="17" fillId="22" borderId="3" xfId="3" applyNumberFormat="1" applyFont="1" applyFill="1" applyBorder="1" applyAlignment="1">
      <alignment horizontal="center" vertical="center" wrapText="1"/>
    </xf>
    <xf numFmtId="2" fontId="18" fillId="22" borderId="3" xfId="0" applyNumberFormat="1" applyFont="1" applyFill="1" applyBorder="1" applyAlignment="1">
      <alignment horizontal="center" vertical="center" wrapText="1"/>
    </xf>
    <xf numFmtId="164" fontId="17" fillId="22" borderId="3" xfId="3" applyNumberFormat="1" applyFont="1" applyFill="1" applyBorder="1" applyAlignment="1">
      <alignment horizontal="center" vertical="center" wrapText="1"/>
    </xf>
    <xf numFmtId="164" fontId="19" fillId="22" borderId="3" xfId="0" applyNumberFormat="1" applyFont="1" applyFill="1" applyBorder="1" applyAlignment="1">
      <alignment horizontal="center"/>
    </xf>
    <xf numFmtId="2" fontId="19" fillId="22" borderId="3" xfId="0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Normal" xfId="0" builtinId="0"/>
    <cellStyle name="Normal_ED" xfId="2"/>
    <cellStyle name="Normal_Hoja1" xfId="3"/>
  </cellStyles>
  <dxfs count="0"/>
  <tableStyles count="0" defaultTableStyle="TableStyleMedium9" defaultPivotStyle="PivotStyleLight16"/>
  <colors>
    <mruColors>
      <color rgb="FFFFFF99"/>
      <color rgb="FFCCCCFF"/>
      <color rgb="FFCC99FF"/>
      <color rgb="FFDBEEF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34"/>
  <sheetViews>
    <sheetView tabSelected="1" zoomScale="85" zoomScaleNormal="85" workbookViewId="0">
      <selection activeCell="H21" sqref="H21:H31"/>
    </sheetView>
  </sheetViews>
  <sheetFormatPr baseColWidth="10" defaultColWidth="11.42578125" defaultRowHeight="12.75"/>
  <cols>
    <col min="1" max="1" width="0.7109375" customWidth="1"/>
    <col min="2" max="2" width="33.85546875" customWidth="1"/>
    <col min="3" max="3" width="10.5703125" customWidth="1"/>
    <col min="4" max="4" width="15.5703125" bestFit="1" customWidth="1"/>
    <col min="5" max="5" width="13.28515625" customWidth="1"/>
    <col min="6" max="6" width="13.5703125" customWidth="1"/>
    <col min="7" max="7" width="11.42578125" bestFit="1" customWidth="1"/>
    <col min="8" max="8" width="14.28515625" bestFit="1" customWidth="1"/>
    <col min="9" max="9" width="18.85546875" bestFit="1" customWidth="1"/>
    <col min="10" max="10" width="30" bestFit="1" customWidth="1"/>
    <col min="11" max="11" width="8.42578125" customWidth="1"/>
    <col min="12" max="12" width="9" customWidth="1"/>
    <col min="13" max="14" width="9.42578125" bestFit="1" customWidth="1"/>
    <col min="15" max="15" width="8.7109375" customWidth="1"/>
    <col min="16" max="16" width="9" style="84" customWidth="1"/>
    <col min="17" max="17" width="9.42578125" style="84" bestFit="1" customWidth="1"/>
  </cols>
  <sheetData>
    <row r="1" spans="2:18" s="206" customFormat="1" ht="18">
      <c r="B1" s="206" t="s">
        <v>149</v>
      </c>
      <c r="C1" s="218" t="s">
        <v>207</v>
      </c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2:18" s="81" customFormat="1" ht="53.25" customHeight="1">
      <c r="C2" s="205" t="s">
        <v>126</v>
      </c>
      <c r="D2" s="205" t="s">
        <v>127</v>
      </c>
      <c r="E2" s="205" t="s">
        <v>158</v>
      </c>
      <c r="F2" s="205" t="s">
        <v>159</v>
      </c>
      <c r="G2" s="205" t="s">
        <v>55</v>
      </c>
      <c r="H2" s="212" t="s">
        <v>225</v>
      </c>
      <c r="I2" s="215" t="s">
        <v>55</v>
      </c>
      <c r="J2" s="163"/>
      <c r="K2" s="163"/>
      <c r="L2" s="163"/>
      <c r="M2" s="164"/>
      <c r="N2" s="164"/>
      <c r="O2" s="164"/>
      <c r="P2" s="155"/>
    </row>
    <row r="3" spans="2:18">
      <c r="B3" s="135" t="s">
        <v>164</v>
      </c>
      <c r="C3" s="83">
        <f>'Grau Presencial'!AP15</f>
        <v>1399.4639999999999</v>
      </c>
      <c r="D3" s="83">
        <f>'Grau Semipresencial'!AP16</f>
        <v>564.8850000000001</v>
      </c>
      <c r="E3" s="83">
        <v>0</v>
      </c>
      <c r="F3" s="83">
        <f>'Master 60'!AP13</f>
        <v>105.10508999998925</v>
      </c>
      <c r="G3" s="83">
        <f t="shared" ref="G3:G8" si="0">SUM(C3:F3)</f>
        <v>2069.4540899999893</v>
      </c>
      <c r="H3" s="216">
        <v>204</v>
      </c>
      <c r="I3" s="216">
        <f>SUM(G3:H3)</f>
        <v>2273.4540899999893</v>
      </c>
      <c r="J3" s="156"/>
      <c r="K3" s="157"/>
      <c r="L3" s="158"/>
      <c r="M3" s="157"/>
      <c r="N3" s="157"/>
      <c r="O3" s="158"/>
      <c r="P3" s="154"/>
      <c r="Q3"/>
    </row>
    <row r="4" spans="2:18">
      <c r="B4" s="140" t="s">
        <v>165</v>
      </c>
      <c r="C4" s="82">
        <f>'Grau Presencial'!AP11</f>
        <v>153.648</v>
      </c>
      <c r="D4" s="82">
        <f>'Grau Semipresencial'!AP11</f>
        <v>57.599999999999994</v>
      </c>
      <c r="E4" s="82">
        <v>0</v>
      </c>
      <c r="F4" s="82">
        <f>'Master 60'!AP15</f>
        <v>7.2</v>
      </c>
      <c r="G4" s="82">
        <f t="shared" si="0"/>
        <v>218.44799999999998</v>
      </c>
      <c r="H4" s="217">
        <v>3</v>
      </c>
      <c r="I4" s="217">
        <f t="shared" ref="I4:I8" si="1">SUM(G4:H4)</f>
        <v>221.44799999999998</v>
      </c>
      <c r="J4" s="156"/>
      <c r="K4" s="157"/>
      <c r="L4" s="158"/>
      <c r="M4" s="157"/>
      <c r="N4" s="157"/>
      <c r="O4" s="158"/>
      <c r="P4" s="154"/>
      <c r="Q4"/>
    </row>
    <row r="5" spans="2:18">
      <c r="B5" s="135" t="s">
        <v>166</v>
      </c>
      <c r="C5" s="83">
        <f>'Grau Presencial'!AP13</f>
        <v>86.17049999999999</v>
      </c>
      <c r="D5" s="83">
        <f>'Grau Semipresencial'!AP10</f>
        <v>27.9</v>
      </c>
      <c r="E5" s="83">
        <f>'Master 120'!AP15</f>
        <v>0</v>
      </c>
      <c r="F5" s="176">
        <f>'Master 60'!AP12</f>
        <v>3.0040649999987536</v>
      </c>
      <c r="G5" s="83">
        <f t="shared" si="0"/>
        <v>117.07456499999873</v>
      </c>
      <c r="H5" s="216">
        <v>3</v>
      </c>
      <c r="I5" s="216">
        <f t="shared" si="1"/>
        <v>120.07456499999873</v>
      </c>
      <c r="J5" s="156"/>
      <c r="K5" s="157"/>
      <c r="L5" s="158"/>
      <c r="M5" s="157"/>
      <c r="N5" s="157"/>
      <c r="O5" s="158"/>
      <c r="P5" s="154"/>
      <c r="Q5"/>
    </row>
    <row r="6" spans="2:18">
      <c r="B6" s="140" t="s">
        <v>167</v>
      </c>
      <c r="C6" s="82">
        <f>'Grau Presencial'!AP12</f>
        <v>26.405999999999999</v>
      </c>
      <c r="D6" s="82">
        <f>'Grau Semipresencial'!AP12</f>
        <v>7.2</v>
      </c>
      <c r="E6" s="82">
        <f>'Master 120'!AP14</f>
        <v>0</v>
      </c>
      <c r="F6" s="82">
        <f>'Master 60'!AP14</f>
        <v>0</v>
      </c>
      <c r="G6" s="82">
        <f t="shared" si="0"/>
        <v>33.606000000000002</v>
      </c>
      <c r="H6" s="217">
        <v>0</v>
      </c>
      <c r="I6" s="217">
        <f t="shared" si="1"/>
        <v>33.606000000000002</v>
      </c>
      <c r="J6" s="156"/>
      <c r="K6" s="157"/>
      <c r="L6" s="158"/>
      <c r="M6" s="157"/>
      <c r="N6" s="157"/>
      <c r="O6" s="158"/>
      <c r="P6" s="154"/>
      <c r="Q6"/>
    </row>
    <row r="7" spans="2:18">
      <c r="B7" s="135" t="s">
        <v>168</v>
      </c>
      <c r="C7" s="83">
        <f>'Grau Presencial'!AP17</f>
        <v>25.812000000000001</v>
      </c>
      <c r="D7" s="83">
        <f>'Grau Semipresencial'!AP18</f>
        <v>9</v>
      </c>
      <c r="E7" s="83">
        <f>'Master 120'!AP19</f>
        <v>0</v>
      </c>
      <c r="F7" s="83">
        <v>0</v>
      </c>
      <c r="G7" s="83">
        <f t="shared" si="0"/>
        <v>34.811999999999998</v>
      </c>
      <c r="H7" s="216">
        <v>0</v>
      </c>
      <c r="I7" s="216">
        <f t="shared" si="1"/>
        <v>34.811999999999998</v>
      </c>
      <c r="J7" s="156"/>
      <c r="K7" s="157"/>
      <c r="L7" s="158"/>
      <c r="M7" s="157"/>
      <c r="N7" s="157"/>
      <c r="O7" s="158"/>
      <c r="P7" s="154"/>
      <c r="Q7"/>
    </row>
    <row r="8" spans="2:18">
      <c r="B8" s="140" t="s">
        <v>169</v>
      </c>
      <c r="C8" s="82">
        <f>'Grau Presencial'!AP18</f>
        <v>18</v>
      </c>
      <c r="D8" s="82">
        <v>0</v>
      </c>
      <c r="E8" s="82">
        <v>0</v>
      </c>
      <c r="F8" s="82">
        <v>0</v>
      </c>
      <c r="G8" s="82">
        <f t="shared" si="0"/>
        <v>18</v>
      </c>
      <c r="H8" s="217">
        <v>15</v>
      </c>
      <c r="I8" s="217">
        <f t="shared" si="1"/>
        <v>33</v>
      </c>
      <c r="M8" s="157"/>
      <c r="N8" s="157"/>
      <c r="O8" s="158"/>
      <c r="P8" s="154"/>
      <c r="Q8"/>
    </row>
    <row r="9" spans="2:18">
      <c r="B9" s="135" t="s">
        <v>211</v>
      </c>
      <c r="C9" s="83">
        <f>'Grau Presencial'!AK44</f>
        <v>156</v>
      </c>
      <c r="D9" s="83">
        <f>'Grau Semipresencial'!AK47</f>
        <v>12</v>
      </c>
      <c r="E9" s="176">
        <f>'Master 120'!AK50</f>
        <v>30</v>
      </c>
      <c r="F9" s="83">
        <f>'Master 60'!AK35</f>
        <v>24</v>
      </c>
      <c r="G9" s="83">
        <v>225</v>
      </c>
      <c r="H9" s="156"/>
      <c r="I9" s="84">
        <f>SUM(I3:I8)</f>
        <v>2716.3946549999878</v>
      </c>
      <c r="M9" s="157"/>
      <c r="N9" s="158"/>
      <c r="O9" s="157"/>
      <c r="P9" s="154"/>
      <c r="Q9"/>
    </row>
    <row r="10" spans="2:18" ht="18">
      <c r="B10" s="63" t="s">
        <v>55</v>
      </c>
      <c r="C10" s="85">
        <f>SUM(C3:C9)</f>
        <v>1865.5004999999996</v>
      </c>
      <c r="D10" s="85">
        <f>SUM(D3:D9)</f>
        <v>678.58500000000015</v>
      </c>
      <c r="E10" s="211">
        <f>SUM(E3:E9)</f>
        <v>30</v>
      </c>
      <c r="F10" s="85">
        <f>SUM(F3:F9)</f>
        <v>139.30915499998801</v>
      </c>
      <c r="G10" s="204">
        <f>SUM(G3:G9)</f>
        <v>2716.3946549999878</v>
      </c>
      <c r="H10" s="156"/>
      <c r="M10" s="157"/>
      <c r="N10" s="158"/>
      <c r="O10" s="157"/>
      <c r="P10" s="154"/>
      <c r="Q10"/>
    </row>
    <row r="11" spans="2:18">
      <c r="M11" s="158"/>
      <c r="N11" s="158"/>
      <c r="O11" s="158"/>
      <c r="P11" s="157"/>
      <c r="Q11" s="157"/>
      <c r="R11" s="154"/>
    </row>
    <row r="12" spans="2:18">
      <c r="B12" s="64"/>
      <c r="D12" s="136"/>
      <c r="F12" s="63"/>
      <c r="H12" s="84"/>
      <c r="J12" s="154"/>
      <c r="K12" s="154"/>
      <c r="L12" s="157"/>
      <c r="M12" s="158"/>
      <c r="N12" s="158"/>
      <c r="O12" s="158"/>
      <c r="P12" s="157"/>
      <c r="Q12" s="157"/>
      <c r="R12" s="154"/>
    </row>
    <row r="13" spans="2:18">
      <c r="B13" s="64" t="s">
        <v>193</v>
      </c>
      <c r="C13" s="142">
        <v>2397.6</v>
      </c>
      <c r="F13" s="63" t="s">
        <v>208</v>
      </c>
      <c r="G13" s="142">
        <v>2700</v>
      </c>
      <c r="I13" s="156"/>
      <c r="J13" s="156"/>
      <c r="K13" s="157"/>
      <c r="L13" s="158"/>
      <c r="M13" s="158"/>
      <c r="N13" s="158"/>
      <c r="O13" s="158"/>
      <c r="P13" s="157"/>
      <c r="Q13" s="157"/>
      <c r="R13" s="154"/>
    </row>
    <row r="14" spans="2:18">
      <c r="B14" s="64" t="s">
        <v>194</v>
      </c>
      <c r="C14" s="142">
        <v>210</v>
      </c>
      <c r="F14" s="63" t="s">
        <v>170</v>
      </c>
      <c r="G14" s="136">
        <f>G10-G13</f>
        <v>16.394654999987779</v>
      </c>
      <c r="I14" s="156"/>
      <c r="J14" s="156"/>
      <c r="K14" s="157"/>
      <c r="L14" s="158"/>
      <c r="M14" s="154"/>
      <c r="N14" s="154"/>
      <c r="O14" s="154"/>
      <c r="P14" s="157"/>
      <c r="Q14" s="157"/>
      <c r="R14" s="154"/>
    </row>
    <row r="15" spans="2:18">
      <c r="B15" s="64" t="s">
        <v>209</v>
      </c>
      <c r="C15" s="142">
        <v>90</v>
      </c>
      <c r="F15" s="63"/>
      <c r="G15" s="136"/>
      <c r="I15" s="156"/>
      <c r="J15" s="157"/>
      <c r="K15" s="157"/>
      <c r="L15" s="158"/>
      <c r="M15" s="154"/>
      <c r="N15" s="154"/>
      <c r="O15" s="154"/>
      <c r="P15" s="157"/>
      <c r="Q15" s="157"/>
      <c r="R15" s="154"/>
    </row>
    <row r="16" spans="2:18">
      <c r="B16" s="177" t="s">
        <v>210</v>
      </c>
      <c r="C16" s="142">
        <f>SUM(C13:C15)</f>
        <v>2697.6</v>
      </c>
      <c r="F16" s="63"/>
      <c r="G16" s="84"/>
      <c r="H16" s="63"/>
      <c r="I16" s="157"/>
      <c r="J16" s="154"/>
      <c r="K16" s="154"/>
      <c r="L16" s="157"/>
      <c r="M16" s="154"/>
      <c r="N16" s="154"/>
      <c r="O16" s="154"/>
      <c r="P16" s="157"/>
      <c r="Q16" s="157"/>
      <c r="R16" s="154"/>
    </row>
    <row r="17" spans="2:18">
      <c r="B17" s="64"/>
      <c r="C17" s="142"/>
      <c r="F17" s="63"/>
      <c r="G17" s="84"/>
      <c r="H17" s="63"/>
      <c r="I17" s="136"/>
      <c r="J17" s="154"/>
      <c r="K17" s="154"/>
      <c r="L17" s="154"/>
      <c r="M17" s="154"/>
      <c r="N17" s="154"/>
      <c r="O17" s="154"/>
      <c r="P17" s="157"/>
      <c r="Q17" s="157"/>
      <c r="R17" s="154"/>
    </row>
    <row r="18" spans="2:18">
      <c r="B18" s="64"/>
      <c r="C18" s="142"/>
      <c r="F18" s="63"/>
      <c r="G18" s="84"/>
      <c r="H18" s="63"/>
      <c r="I18" s="136"/>
    </row>
    <row r="19" spans="2:18">
      <c r="B19" s="64"/>
      <c r="C19" s="142"/>
      <c r="F19" s="213"/>
      <c r="G19" s="84"/>
      <c r="H19" s="63"/>
      <c r="I19" s="136"/>
    </row>
    <row r="20" spans="2:18">
      <c r="F20" s="213"/>
      <c r="G20" s="84"/>
      <c r="H20" s="63"/>
      <c r="I20" s="136"/>
    </row>
    <row r="21" spans="2:18">
      <c r="H21" s="213"/>
      <c r="I21" s="213"/>
      <c r="J21" s="213"/>
      <c r="K21" s="213"/>
      <c r="L21" s="213"/>
      <c r="M21" s="213"/>
    </row>
    <row r="22" spans="2:18">
      <c r="F22" s="213"/>
      <c r="H22" s="214"/>
      <c r="I22" s="214"/>
      <c r="J22" s="214"/>
      <c r="K22" s="214"/>
      <c r="L22" s="213"/>
      <c r="M22" s="213"/>
    </row>
    <row r="23" spans="2:18">
      <c r="F23" s="213"/>
      <c r="H23" s="213"/>
      <c r="I23" s="213"/>
      <c r="J23" s="213"/>
      <c r="K23" s="213"/>
      <c r="L23" s="213"/>
      <c r="M23" s="213"/>
    </row>
    <row r="24" spans="2:18">
      <c r="F24" s="213"/>
      <c r="H24" s="213"/>
      <c r="I24" s="213"/>
      <c r="J24" s="213"/>
      <c r="K24" s="213"/>
      <c r="L24" s="213"/>
      <c r="M24" s="213"/>
    </row>
    <row r="25" spans="2:18">
      <c r="H25" s="213"/>
      <c r="I25" s="213"/>
      <c r="J25" s="213"/>
      <c r="K25" s="213"/>
      <c r="L25" s="213"/>
      <c r="M25" s="213"/>
    </row>
    <row r="26" spans="2:18">
      <c r="H26" s="213"/>
      <c r="I26" s="213"/>
      <c r="J26" s="213"/>
      <c r="K26" s="213"/>
      <c r="L26" s="213"/>
      <c r="M26" s="213"/>
    </row>
    <row r="27" spans="2:18">
      <c r="H27" s="213"/>
      <c r="I27" s="213"/>
      <c r="J27" s="213"/>
      <c r="K27" s="213"/>
      <c r="L27" s="213"/>
      <c r="M27" s="213"/>
    </row>
    <row r="28" spans="2:18" ht="13.5" customHeight="1">
      <c r="I28" s="153"/>
      <c r="J28" s="154"/>
      <c r="K28" s="154"/>
    </row>
    <row r="29" spans="2:18" ht="13.5">
      <c r="I29" s="219"/>
      <c r="J29" s="125"/>
      <c r="K29" s="2"/>
      <c r="L29" s="2"/>
    </row>
    <row r="30" spans="2:18">
      <c r="I30" s="219"/>
      <c r="J30" s="2"/>
      <c r="K30" s="2"/>
      <c r="L30" s="2"/>
    </row>
    <row r="31" spans="2:18" ht="13.5">
      <c r="I31" s="219"/>
      <c r="J31" s="125"/>
      <c r="K31" s="2"/>
      <c r="L31" s="2"/>
    </row>
    <row r="32" spans="2:18">
      <c r="I32" s="219"/>
      <c r="J32" s="154"/>
      <c r="K32" s="154"/>
    </row>
    <row r="33" spans="2:11">
      <c r="B33" s="63"/>
      <c r="I33" s="219"/>
      <c r="J33" s="154"/>
      <c r="K33" s="154"/>
    </row>
    <row r="34" spans="2:11">
      <c r="B34" s="63"/>
    </row>
  </sheetData>
  <mergeCells count="2">
    <mergeCell ref="C1:Q1"/>
    <mergeCell ref="I29:I3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75"/>
  <sheetViews>
    <sheetView topLeftCell="G1" zoomScaleNormal="100" workbookViewId="0">
      <selection activeCell="AO50" sqref="AO50"/>
    </sheetView>
  </sheetViews>
  <sheetFormatPr baseColWidth="10" defaultColWidth="11.42578125" defaultRowHeight="12.75"/>
  <cols>
    <col min="1" max="1" width="3.85546875" style="2" customWidth="1"/>
    <col min="2" max="2" width="5.140625" style="2" customWidth="1"/>
    <col min="3" max="4" width="4.42578125" style="3" customWidth="1"/>
    <col min="5" max="5" width="6.28515625" style="3" customWidth="1"/>
    <col min="6" max="6" width="29.42578125" style="2" customWidth="1"/>
    <col min="7" max="7" width="5.28515625" style="1" customWidth="1"/>
    <col min="8" max="8" width="3.7109375" style="1" customWidth="1"/>
    <col min="9" max="9" width="2.7109375" style="2" customWidth="1"/>
    <col min="10" max="10" width="2.85546875" style="2" customWidth="1"/>
    <col min="11" max="11" width="3" style="2" customWidth="1"/>
    <col min="12" max="12" width="3.140625" style="2" customWidth="1"/>
    <col min="13" max="13" width="6.7109375" style="1" bestFit="1" customWidth="1"/>
    <col min="14" max="14" width="2.7109375" style="2" customWidth="1"/>
    <col min="15" max="15" width="2.42578125" style="2" customWidth="1"/>
    <col min="16" max="16" width="2.5703125" style="2" customWidth="1"/>
    <col min="17" max="17" width="3" style="2" customWidth="1"/>
    <col min="18" max="18" width="1" style="2" customWidth="1"/>
    <col min="19" max="19" width="3.140625" style="1" customWidth="1"/>
    <col min="20" max="21" width="4" style="1" bestFit="1" customWidth="1"/>
    <col min="22" max="22" width="3.42578125" style="1" customWidth="1"/>
    <col min="23" max="23" width="4.7109375" style="1" customWidth="1"/>
    <col min="24" max="24" width="0.42578125" style="1" customWidth="1"/>
    <col min="25" max="25" width="5.140625" style="1" hidden="1" customWidth="1"/>
    <col min="26" max="26" width="4.42578125" style="1" hidden="1" customWidth="1"/>
    <col min="27" max="27" width="4.140625" style="1" customWidth="1"/>
    <col min="28" max="28" width="4.85546875" style="1" customWidth="1"/>
    <col min="29" max="29" width="4.42578125" style="1" customWidth="1"/>
    <col min="30" max="30" width="5.140625" style="1" customWidth="1"/>
    <col min="31" max="31" width="5.28515625" style="1" customWidth="1"/>
    <col min="32" max="32" width="0.28515625" style="1" hidden="1" customWidth="1"/>
    <col min="33" max="33" width="4.42578125" style="1" hidden="1" customWidth="1"/>
    <col min="34" max="34" width="3.7109375" style="1" hidden="1" customWidth="1"/>
    <col min="35" max="35" width="4.140625" style="1" hidden="1" customWidth="1"/>
    <col min="36" max="36" width="0.42578125" style="1" customWidth="1"/>
    <col min="37" max="37" width="7.5703125" style="1" customWidth="1"/>
    <col min="38" max="38" width="6.85546875" style="1" customWidth="1"/>
    <col min="39" max="39" width="7.42578125" style="2" customWidth="1"/>
    <col min="40" max="40" width="6.5703125" style="2" customWidth="1"/>
    <col min="41" max="41" width="9" style="2" bestFit="1" customWidth="1"/>
    <col min="42" max="42" width="11.140625" style="2" bestFit="1" customWidth="1"/>
    <col min="43" max="43" width="7.42578125" style="2" customWidth="1"/>
    <col min="44" max="16384" width="11.42578125" style="2"/>
  </cols>
  <sheetData>
    <row r="1" spans="1:43" ht="18">
      <c r="A1" s="220" t="s">
        <v>146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</row>
    <row r="2" spans="1:43">
      <c r="A2" s="4"/>
      <c r="B2" s="4"/>
      <c r="C2" s="4"/>
      <c r="D2" s="4"/>
      <c r="E2" s="4"/>
      <c r="F2" s="5"/>
      <c r="G2" s="4"/>
      <c r="H2" s="4"/>
      <c r="I2" s="4"/>
      <c r="J2" s="5"/>
      <c r="K2" s="4"/>
      <c r="L2" s="4"/>
      <c r="M2" s="4"/>
      <c r="N2" s="4"/>
      <c r="O2" s="5"/>
      <c r="P2" s="5"/>
      <c r="Q2" s="5"/>
      <c r="R2" s="5"/>
    </row>
    <row r="3" spans="1:43">
      <c r="A3" s="221" t="s">
        <v>157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19"/>
    </row>
    <row r="4" spans="1:43">
      <c r="A4" s="222" t="s">
        <v>207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0"/>
    </row>
    <row r="5" spans="1:43">
      <c r="B5" s="6"/>
    </row>
    <row r="6" spans="1:43" s="103" customFormat="1">
      <c r="A6" s="224" t="s">
        <v>32</v>
      </c>
      <c r="B6" s="225" t="s">
        <v>38</v>
      </c>
      <c r="C6" s="226"/>
      <c r="D6" s="226"/>
      <c r="E6" s="226"/>
      <c r="F6" s="226"/>
      <c r="G6" s="226"/>
      <c r="H6" s="225" t="s">
        <v>39</v>
      </c>
      <c r="I6" s="226"/>
      <c r="J6" s="226"/>
      <c r="K6" s="226"/>
      <c r="L6" s="226"/>
      <c r="M6" s="226"/>
      <c r="N6" s="226"/>
      <c r="O6" s="226"/>
      <c r="P6" s="226"/>
      <c r="Q6" s="227"/>
      <c r="R6" s="100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7"/>
      <c r="AL6" s="102" t="s">
        <v>37</v>
      </c>
    </row>
    <row r="7" spans="1:43" s="103" customFormat="1" ht="25.5" customHeight="1">
      <c r="A7" s="224"/>
      <c r="B7" s="228" t="s">
        <v>35</v>
      </c>
      <c r="C7" s="229"/>
      <c r="D7" s="229"/>
      <c r="E7" s="229"/>
      <c r="F7" s="229"/>
      <c r="G7" s="230"/>
      <c r="H7" s="228" t="s">
        <v>27</v>
      </c>
      <c r="I7" s="229"/>
      <c r="J7" s="229"/>
      <c r="K7" s="229"/>
      <c r="L7" s="230"/>
      <c r="M7" s="228" t="s">
        <v>26</v>
      </c>
      <c r="N7" s="229"/>
      <c r="O7" s="229"/>
      <c r="P7" s="229"/>
      <c r="Q7" s="230"/>
      <c r="R7" s="106"/>
      <c r="S7" s="228" t="s">
        <v>34</v>
      </c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34" t="s">
        <v>40</v>
      </c>
      <c r="AL7" s="234" t="s">
        <v>28</v>
      </c>
      <c r="AM7" s="101" t="s">
        <v>33</v>
      </c>
    </row>
    <row r="8" spans="1:43" s="10" customFormat="1" ht="13.5" customHeight="1">
      <c r="A8" s="237" t="s">
        <v>19</v>
      </c>
      <c r="B8" s="237" t="s">
        <v>22</v>
      </c>
      <c r="C8" s="237" t="s">
        <v>139</v>
      </c>
      <c r="D8" s="238" t="s">
        <v>17</v>
      </c>
      <c r="E8" s="238" t="s">
        <v>138</v>
      </c>
      <c r="F8" s="237" t="s">
        <v>23</v>
      </c>
      <c r="G8" s="242" t="s">
        <v>93</v>
      </c>
      <c r="H8" s="244" t="s">
        <v>141</v>
      </c>
      <c r="I8" s="246" t="s">
        <v>43</v>
      </c>
      <c r="J8" s="247"/>
      <c r="K8" s="247"/>
      <c r="L8" s="248"/>
      <c r="M8" s="244" t="s">
        <v>141</v>
      </c>
      <c r="N8" s="246" t="s">
        <v>43</v>
      </c>
      <c r="O8" s="247"/>
      <c r="P8" s="247"/>
      <c r="Q8" s="248"/>
      <c r="R8" s="107"/>
      <c r="S8" s="231" t="s">
        <v>21</v>
      </c>
      <c r="T8" s="232"/>
      <c r="U8" s="232"/>
      <c r="V8" s="232"/>
      <c r="W8" s="233"/>
      <c r="X8" s="250" t="s">
        <v>20</v>
      </c>
      <c r="Y8" s="252" t="s">
        <v>142</v>
      </c>
      <c r="Z8" s="252" t="s">
        <v>143</v>
      </c>
      <c r="AA8" s="253" t="s">
        <v>14</v>
      </c>
      <c r="AB8" s="254"/>
      <c r="AC8" s="254"/>
      <c r="AD8" s="254"/>
      <c r="AE8" s="255"/>
      <c r="AF8" s="240" t="s">
        <v>24</v>
      </c>
      <c r="AG8" s="240" t="s">
        <v>25</v>
      </c>
      <c r="AH8" s="249" t="s">
        <v>15</v>
      </c>
      <c r="AI8" s="249" t="s">
        <v>16</v>
      </c>
      <c r="AJ8" s="249" t="s">
        <v>13</v>
      </c>
      <c r="AK8" s="235"/>
      <c r="AL8" s="235"/>
      <c r="AM8" s="244" t="s">
        <v>148</v>
      </c>
    </row>
    <row r="9" spans="1:43" s="17" customFormat="1" ht="24" customHeight="1">
      <c r="A9" s="237"/>
      <c r="B9" s="237"/>
      <c r="C9" s="237"/>
      <c r="D9" s="239"/>
      <c r="E9" s="239"/>
      <c r="F9" s="237"/>
      <c r="G9" s="243"/>
      <c r="H9" s="245"/>
      <c r="I9" s="11" t="s">
        <v>41</v>
      </c>
      <c r="J9" s="12" t="s">
        <v>42</v>
      </c>
      <c r="K9" s="7" t="s">
        <v>12</v>
      </c>
      <c r="L9" s="7" t="s">
        <v>44</v>
      </c>
      <c r="M9" s="245"/>
      <c r="N9" s="11" t="s">
        <v>41</v>
      </c>
      <c r="O9" s="12" t="s">
        <v>42</v>
      </c>
      <c r="P9" s="7" t="s">
        <v>12</v>
      </c>
      <c r="Q9" s="7" t="s">
        <v>44</v>
      </c>
      <c r="R9" s="108"/>
      <c r="S9" s="8" t="s">
        <v>41</v>
      </c>
      <c r="T9" s="8" t="s">
        <v>42</v>
      </c>
      <c r="U9" s="7" t="s">
        <v>12</v>
      </c>
      <c r="V9" s="7" t="s">
        <v>44</v>
      </c>
      <c r="W9" s="13" t="s">
        <v>29</v>
      </c>
      <c r="X9" s="251"/>
      <c r="Y9" s="252"/>
      <c r="Z9" s="252"/>
      <c r="AA9" s="9" t="s">
        <v>41</v>
      </c>
      <c r="AB9" s="9" t="s">
        <v>42</v>
      </c>
      <c r="AC9" s="14" t="s">
        <v>12</v>
      </c>
      <c r="AD9" s="15" t="s">
        <v>44</v>
      </c>
      <c r="AE9" s="16" t="s">
        <v>18</v>
      </c>
      <c r="AF9" s="241"/>
      <c r="AG9" s="241"/>
      <c r="AH9" s="249"/>
      <c r="AI9" s="249"/>
      <c r="AJ9" s="249"/>
      <c r="AK9" s="236"/>
      <c r="AL9" s="236"/>
      <c r="AM9" s="244"/>
      <c r="AN9" s="113"/>
      <c r="AO9" s="113"/>
      <c r="AP9" s="113" t="s">
        <v>206</v>
      </c>
      <c r="AQ9" s="113" t="s">
        <v>113</v>
      </c>
    </row>
    <row r="10" spans="1:43" ht="13.5">
      <c r="A10" s="21" t="s">
        <v>51</v>
      </c>
      <c r="B10" s="21" t="s">
        <v>92</v>
      </c>
      <c r="C10" s="21" t="s">
        <v>2</v>
      </c>
      <c r="D10" s="31" t="s">
        <v>117</v>
      </c>
      <c r="E10" s="21">
        <v>370501</v>
      </c>
      <c r="F10" s="21" t="s">
        <v>100</v>
      </c>
      <c r="G10" s="22">
        <v>6</v>
      </c>
      <c r="H10" s="127"/>
      <c r="I10" s="22">
        <v>1</v>
      </c>
      <c r="J10" s="22">
        <v>2</v>
      </c>
      <c r="K10" s="22">
        <v>5</v>
      </c>
      <c r="L10" s="21">
        <v>10</v>
      </c>
      <c r="M10" s="127"/>
      <c r="N10" s="149"/>
      <c r="O10" s="149"/>
      <c r="P10" s="149"/>
      <c r="Q10" s="149"/>
      <c r="R10" s="109"/>
      <c r="S10" s="77"/>
      <c r="T10" s="160">
        <v>8</v>
      </c>
      <c r="U10" s="160">
        <v>2</v>
      </c>
      <c r="V10" s="77"/>
      <c r="W10" s="159">
        <f>SUM(S10:V10)</f>
        <v>10</v>
      </c>
      <c r="X10" s="26">
        <f>25-SUM(S10:V10)</f>
        <v>15</v>
      </c>
      <c r="Y10" s="27">
        <f>+W10/(W10+X10)</f>
        <v>0.4</v>
      </c>
      <c r="Z10" s="27">
        <f>+SUM(S10:U10)/SUM(W10:X10)</f>
        <v>0.4</v>
      </c>
      <c r="AA10" s="79">
        <f t="shared" ref="AA10:AE13" si="0">S10*$G10</f>
        <v>0</v>
      </c>
      <c r="AB10" s="79">
        <f t="shared" si="0"/>
        <v>48</v>
      </c>
      <c r="AC10" s="79">
        <f t="shared" si="0"/>
        <v>12</v>
      </c>
      <c r="AD10" s="79">
        <f t="shared" si="0"/>
        <v>0</v>
      </c>
      <c r="AE10" s="79">
        <f t="shared" si="0"/>
        <v>60</v>
      </c>
      <c r="AF10" s="88">
        <f>X10*G10</f>
        <v>90</v>
      </c>
      <c r="AG10" s="88">
        <f>+AE10+AF10</f>
        <v>150</v>
      </c>
      <c r="AH10" s="29">
        <f>+SUM(AA10:AC10)/15</f>
        <v>4</v>
      </c>
      <c r="AI10" s="29">
        <f>+AE10/15</f>
        <v>4</v>
      </c>
      <c r="AJ10" s="29">
        <f>+(AG10)/19</f>
        <v>7.8947368421052628</v>
      </c>
      <c r="AK10" s="29">
        <f>((((I10+N10)*AA10+(J10+O10)*AB10+(K10+P10)*AC10+(L10+Q10)*AD10)*3)/10)</f>
        <v>46.8</v>
      </c>
      <c r="AL10" s="26">
        <f>+AK10/72</f>
        <v>0.64999999999999991</v>
      </c>
      <c r="AM10" s="24"/>
      <c r="AN10" s="103"/>
      <c r="AO10" s="103"/>
      <c r="AP10" s="111"/>
      <c r="AQ10" s="111"/>
    </row>
    <row r="11" spans="1:43" ht="13.5">
      <c r="A11" s="21" t="s">
        <v>51</v>
      </c>
      <c r="B11" s="21" t="s">
        <v>92</v>
      </c>
      <c r="C11" s="21" t="s">
        <v>2</v>
      </c>
      <c r="D11" s="31" t="s">
        <v>118</v>
      </c>
      <c r="E11" s="21">
        <v>370502</v>
      </c>
      <c r="F11" s="21" t="s">
        <v>45</v>
      </c>
      <c r="G11" s="22">
        <v>7.5</v>
      </c>
      <c r="H11" s="127"/>
      <c r="I11" s="22">
        <v>1</v>
      </c>
      <c r="J11" s="22">
        <v>2</v>
      </c>
      <c r="K11" s="22">
        <v>5</v>
      </c>
      <c r="L11" s="21">
        <v>10</v>
      </c>
      <c r="M11" s="127"/>
      <c r="N11" s="149"/>
      <c r="O11" s="149"/>
      <c r="P11" s="149"/>
      <c r="Q11" s="149"/>
      <c r="R11" s="109"/>
      <c r="S11" s="77"/>
      <c r="T11" s="160">
        <v>6.53</v>
      </c>
      <c r="U11" s="160">
        <v>3.47</v>
      </c>
      <c r="V11" s="77"/>
      <c r="W11" s="159">
        <f t="shared" ref="W11:W58" si="1">SUM(S11:V11)</f>
        <v>10</v>
      </c>
      <c r="X11" s="26">
        <f>25-SUM(S11:V11)</f>
        <v>15</v>
      </c>
      <c r="Y11" s="27">
        <f>+W11/(W11+X11)</f>
        <v>0.4</v>
      </c>
      <c r="Z11" s="27">
        <f>+SUM(S11:U11)/SUM(W11:X11)</f>
        <v>0.4</v>
      </c>
      <c r="AA11" s="79">
        <f t="shared" si="0"/>
        <v>0</v>
      </c>
      <c r="AB11" s="79">
        <f t="shared" si="0"/>
        <v>48.975000000000001</v>
      </c>
      <c r="AC11" s="79">
        <f t="shared" si="0"/>
        <v>26.025000000000002</v>
      </c>
      <c r="AD11" s="79">
        <f t="shared" si="0"/>
        <v>0</v>
      </c>
      <c r="AE11" s="79">
        <f t="shared" si="0"/>
        <v>75</v>
      </c>
      <c r="AF11" s="88">
        <f>X11*G11</f>
        <v>112.5</v>
      </c>
      <c r="AG11" s="88">
        <f>+AE11+AF11</f>
        <v>187.5</v>
      </c>
      <c r="AH11" s="29">
        <f>+SUM(AA11:AC11)/15</f>
        <v>5</v>
      </c>
      <c r="AI11" s="29">
        <f>+AE11/15</f>
        <v>5</v>
      </c>
      <c r="AJ11" s="29">
        <f>+(AG11)/19</f>
        <v>9.8684210526315788</v>
      </c>
      <c r="AK11" s="29">
        <f>((((I11+N11)*AA11+(J11+O11)*AB11+(K11+P11)*AC11+(L11+Q11)*AD11)*3)/10)</f>
        <v>68.422499999999985</v>
      </c>
      <c r="AL11" s="26">
        <f>+AK11/72</f>
        <v>0.95031249999999978</v>
      </c>
      <c r="AM11" s="24"/>
      <c r="AN11" s="181" t="s">
        <v>120</v>
      </c>
      <c r="AO11" s="103" t="s">
        <v>49</v>
      </c>
      <c r="AP11" s="186">
        <f>AK19+AK23+AK51</f>
        <v>153.648</v>
      </c>
      <c r="AQ11" s="111"/>
    </row>
    <row r="12" spans="1:43" ht="13.5">
      <c r="A12" s="21" t="s">
        <v>47</v>
      </c>
      <c r="B12" s="21" t="s">
        <v>92</v>
      </c>
      <c r="C12" s="21" t="s">
        <v>2</v>
      </c>
      <c r="D12" s="31" t="s">
        <v>118</v>
      </c>
      <c r="E12" s="21">
        <v>370503</v>
      </c>
      <c r="F12" s="126" t="s">
        <v>94</v>
      </c>
      <c r="G12" s="22">
        <v>7.5</v>
      </c>
      <c r="H12" s="127"/>
      <c r="I12" s="22">
        <v>1</v>
      </c>
      <c r="J12" s="22">
        <v>2</v>
      </c>
      <c r="K12" s="22">
        <v>5</v>
      </c>
      <c r="L12" s="21">
        <v>10</v>
      </c>
      <c r="M12" s="127"/>
      <c r="N12" s="149"/>
      <c r="O12" s="149"/>
      <c r="P12" s="149"/>
      <c r="Q12" s="149"/>
      <c r="R12" s="109"/>
      <c r="S12" s="77"/>
      <c r="T12" s="160">
        <v>6.53</v>
      </c>
      <c r="U12" s="160">
        <v>3.47</v>
      </c>
      <c r="V12" s="77"/>
      <c r="W12" s="159">
        <f t="shared" si="1"/>
        <v>10</v>
      </c>
      <c r="X12" s="26">
        <f>25-SUM(S12:V12)</f>
        <v>15</v>
      </c>
      <c r="Y12" s="27">
        <f>+W12/(W12+X12)</f>
        <v>0.4</v>
      </c>
      <c r="Z12" s="27">
        <f>+SUM(S12:U12)/SUM(W12:X12)</f>
        <v>0.4</v>
      </c>
      <c r="AA12" s="79">
        <f t="shared" si="0"/>
        <v>0</v>
      </c>
      <c r="AB12" s="79">
        <f t="shared" si="0"/>
        <v>48.975000000000001</v>
      </c>
      <c r="AC12" s="79">
        <f t="shared" si="0"/>
        <v>26.025000000000002</v>
      </c>
      <c r="AD12" s="79">
        <f t="shared" si="0"/>
        <v>0</v>
      </c>
      <c r="AE12" s="79">
        <f t="shared" si="0"/>
        <v>75</v>
      </c>
      <c r="AF12" s="88">
        <f>X12*G12</f>
        <v>112.5</v>
      </c>
      <c r="AG12" s="88">
        <f>+AE12+AF12</f>
        <v>187.5</v>
      </c>
      <c r="AH12" s="29">
        <f>+SUM(AA12:AC12)/15</f>
        <v>5</v>
      </c>
      <c r="AI12" s="29">
        <f>+AE12/15</f>
        <v>5</v>
      </c>
      <c r="AJ12" s="29">
        <f>+(AG12)/19</f>
        <v>9.8684210526315788</v>
      </c>
      <c r="AK12" s="182">
        <f>((((I12+N12)*AA12+(J12+O12)*AB12+(K12+P12)*AC12+(L12+Q12)*AD12)*3)/10)</f>
        <v>68.422499999999985</v>
      </c>
      <c r="AL12" s="26">
        <f>+AK12/72</f>
        <v>0.95031249999999978</v>
      </c>
      <c r="AM12" s="18"/>
      <c r="AN12" s="170" t="s">
        <v>121</v>
      </c>
      <c r="AO12" s="103" t="s">
        <v>50</v>
      </c>
      <c r="AP12" s="171">
        <f>AK47</f>
        <v>26.405999999999999</v>
      </c>
      <c r="AQ12" s="111"/>
    </row>
    <row r="13" spans="1:43" ht="13.5">
      <c r="A13" s="21" t="s">
        <v>51</v>
      </c>
      <c r="B13" s="21" t="s">
        <v>92</v>
      </c>
      <c r="C13" s="21" t="s">
        <v>2</v>
      </c>
      <c r="D13" s="31" t="s">
        <v>128</v>
      </c>
      <c r="E13" s="21">
        <v>370504</v>
      </c>
      <c r="F13" s="21" t="s">
        <v>98</v>
      </c>
      <c r="G13" s="22">
        <v>9</v>
      </c>
      <c r="H13" s="127"/>
      <c r="I13" s="22">
        <v>1</v>
      </c>
      <c r="J13" s="22">
        <v>2</v>
      </c>
      <c r="K13" s="22">
        <v>5</v>
      </c>
      <c r="L13" s="21">
        <v>10</v>
      </c>
      <c r="M13" s="127"/>
      <c r="N13" s="149"/>
      <c r="O13" s="149"/>
      <c r="P13" s="149"/>
      <c r="Q13" s="149"/>
      <c r="R13" s="109"/>
      <c r="S13" s="77"/>
      <c r="T13" s="160">
        <v>6.5</v>
      </c>
      <c r="U13" s="160">
        <v>2.5</v>
      </c>
      <c r="V13" s="77">
        <v>1</v>
      </c>
      <c r="W13" s="159">
        <f t="shared" si="1"/>
        <v>10</v>
      </c>
      <c r="X13" s="26">
        <f>25-SUM(S13:V13)</f>
        <v>15</v>
      </c>
      <c r="Y13" s="27">
        <f>+W13/(W13+X13)</f>
        <v>0.4</v>
      </c>
      <c r="Z13" s="27">
        <f>+SUM(S13:U13)/SUM(W13:X13)</f>
        <v>0.36</v>
      </c>
      <c r="AA13" s="79">
        <f t="shared" si="0"/>
        <v>0</v>
      </c>
      <c r="AB13" s="79">
        <f t="shared" si="0"/>
        <v>58.5</v>
      </c>
      <c r="AC13" s="79">
        <f t="shared" si="0"/>
        <v>22.5</v>
      </c>
      <c r="AD13" s="79">
        <f t="shared" si="0"/>
        <v>9</v>
      </c>
      <c r="AE13" s="79">
        <f t="shared" si="0"/>
        <v>90</v>
      </c>
      <c r="AF13" s="88">
        <f>X13*G13</f>
        <v>135</v>
      </c>
      <c r="AG13" s="88">
        <f>+AE13+AF13</f>
        <v>225</v>
      </c>
      <c r="AH13" s="29">
        <f>+SUM(AA13:AC13)/15</f>
        <v>5.4</v>
      </c>
      <c r="AI13" s="29">
        <f>+AE13/15</f>
        <v>6</v>
      </c>
      <c r="AJ13" s="29">
        <f>+(AG13)/19</f>
        <v>11.842105263157896</v>
      </c>
      <c r="AK13" s="29">
        <f>((((I13+N13)*AA13+(J13+O13)*AB13+(K13+P13)*AC13+(L13+Q13)*AD13)*3)/10)</f>
        <v>95.85</v>
      </c>
      <c r="AL13" s="26">
        <f>+AK13/72</f>
        <v>1.3312499999999998</v>
      </c>
      <c r="AM13" s="24"/>
      <c r="AN13" s="183" t="s">
        <v>125</v>
      </c>
      <c r="AO13" s="103" t="s">
        <v>47</v>
      </c>
      <c r="AP13" s="187">
        <f>AK12+AK49</f>
        <v>86.17049999999999</v>
      </c>
      <c r="AQ13" s="111"/>
    </row>
    <row r="14" spans="1:43" s="46" customFormat="1" ht="8.25" customHeight="1">
      <c r="A14" s="34"/>
      <c r="B14" s="34"/>
      <c r="C14" s="34"/>
      <c r="D14" s="34"/>
      <c r="E14" s="34"/>
      <c r="F14" s="34"/>
      <c r="G14" s="35"/>
      <c r="H14" s="36"/>
      <c r="I14" s="35"/>
      <c r="J14" s="35"/>
      <c r="K14" s="35"/>
      <c r="L14" s="34"/>
      <c r="M14" s="36"/>
      <c r="N14" s="35"/>
      <c r="O14" s="35"/>
      <c r="P14" s="35"/>
      <c r="Q14" s="35"/>
      <c r="R14" s="109"/>
      <c r="S14" s="35"/>
      <c r="T14" s="161"/>
      <c r="U14" s="161"/>
      <c r="V14" s="168"/>
      <c r="W14" s="168"/>
      <c r="X14" s="38"/>
      <c r="Y14" s="39"/>
      <c r="Z14" s="39"/>
      <c r="AA14" s="95"/>
      <c r="AB14" s="96"/>
      <c r="AC14" s="97"/>
      <c r="AD14" s="95"/>
      <c r="AE14" s="96"/>
      <c r="AF14" s="98"/>
      <c r="AG14" s="98"/>
      <c r="AH14" s="44"/>
      <c r="AI14" s="44"/>
      <c r="AJ14" s="44"/>
      <c r="AK14" s="44"/>
      <c r="AL14" s="38"/>
      <c r="AM14" s="45"/>
      <c r="AN14" s="114"/>
      <c r="AO14" s="114"/>
      <c r="AP14" s="115"/>
      <c r="AQ14" s="115"/>
    </row>
    <row r="15" spans="1:43" ht="13.5">
      <c r="A15" s="21" t="s">
        <v>51</v>
      </c>
      <c r="B15" s="21" t="s">
        <v>92</v>
      </c>
      <c r="C15" s="21" t="s">
        <v>2</v>
      </c>
      <c r="D15" s="31" t="s">
        <v>117</v>
      </c>
      <c r="E15" s="21">
        <v>370505</v>
      </c>
      <c r="F15" s="21" t="s">
        <v>101</v>
      </c>
      <c r="G15" s="22">
        <v>6</v>
      </c>
      <c r="H15" s="127"/>
      <c r="I15" s="149"/>
      <c r="J15" s="149"/>
      <c r="K15" s="149"/>
      <c r="L15" s="149"/>
      <c r="M15" s="127"/>
      <c r="N15" s="22">
        <v>1</v>
      </c>
      <c r="O15" s="22">
        <v>2</v>
      </c>
      <c r="P15" s="22">
        <v>5</v>
      </c>
      <c r="Q15" s="22">
        <v>10</v>
      </c>
      <c r="R15" s="109"/>
      <c r="S15" s="77"/>
      <c r="T15" s="160">
        <v>8</v>
      </c>
      <c r="U15" s="160">
        <v>2</v>
      </c>
      <c r="V15" s="77"/>
      <c r="W15" s="159">
        <f t="shared" si="1"/>
        <v>10</v>
      </c>
      <c r="X15" s="26">
        <f>25-SUM(S15:V15)</f>
        <v>15</v>
      </c>
      <c r="Y15" s="27">
        <f>+W15/(W15+X15)</f>
        <v>0.4</v>
      </c>
      <c r="Z15" s="27">
        <f>+SUM(S15:U15)/SUM(W15:X15)</f>
        <v>0.4</v>
      </c>
      <c r="AA15" s="79">
        <f t="shared" ref="AA15:AE19" si="2">S15*$G15</f>
        <v>0</v>
      </c>
      <c r="AB15" s="79">
        <f t="shared" si="2"/>
        <v>48</v>
      </c>
      <c r="AC15" s="79">
        <f t="shared" si="2"/>
        <v>12</v>
      </c>
      <c r="AD15" s="79">
        <f t="shared" si="2"/>
        <v>0</v>
      </c>
      <c r="AE15" s="79">
        <f t="shared" si="2"/>
        <v>60</v>
      </c>
      <c r="AF15" s="88">
        <f>X15*G15</f>
        <v>90</v>
      </c>
      <c r="AG15" s="88">
        <f>+AE15+AF15</f>
        <v>150</v>
      </c>
      <c r="AH15" s="29">
        <f>+SUM(AA15:AC15)/15</f>
        <v>4</v>
      </c>
      <c r="AI15" s="29">
        <f>+AE15/15</f>
        <v>4</v>
      </c>
      <c r="AJ15" s="29">
        <f>+(AG15)/19</f>
        <v>7.8947368421052628</v>
      </c>
      <c r="AK15" s="29">
        <f>((((I15+N15)*AA15+(J15+O15)*AB15+(K15+P15)*AC15+(L15+Q15)*AD15)*3)/10)</f>
        <v>46.8</v>
      </c>
      <c r="AL15" s="26">
        <f>+AK15/72</f>
        <v>0.64999999999999991</v>
      </c>
      <c r="AM15" s="24"/>
      <c r="AN15" s="188" t="s">
        <v>124</v>
      </c>
      <c r="AO15" s="103" t="s">
        <v>51</v>
      </c>
      <c r="AP15" s="189">
        <f>SUM(AK10:AK11,AK13,AK15:AK18,AK21:AK22,AK24:AK25,AK28:AK31,AK33:AK36,AK38:AK40,AK42,AK46,AK48,AK50,AK54,AK56)</f>
        <v>1399.4639999999999</v>
      </c>
      <c r="AQ15" s="111"/>
    </row>
    <row r="16" spans="1:43" ht="13.5">
      <c r="A16" s="21" t="s">
        <v>51</v>
      </c>
      <c r="B16" s="21" t="s">
        <v>92</v>
      </c>
      <c r="C16" s="21" t="s">
        <v>2</v>
      </c>
      <c r="D16" s="31" t="s">
        <v>128</v>
      </c>
      <c r="E16" s="21">
        <v>370506</v>
      </c>
      <c r="F16" s="21" t="s">
        <v>97</v>
      </c>
      <c r="G16" s="22">
        <v>6</v>
      </c>
      <c r="H16" s="127"/>
      <c r="I16" s="149"/>
      <c r="J16" s="149"/>
      <c r="K16" s="149"/>
      <c r="L16" s="149"/>
      <c r="M16" s="127"/>
      <c r="N16" s="22">
        <v>1</v>
      </c>
      <c r="O16" s="22">
        <v>2</v>
      </c>
      <c r="P16" s="22">
        <v>5</v>
      </c>
      <c r="Q16" s="22">
        <v>10</v>
      </c>
      <c r="R16" s="109"/>
      <c r="S16" s="77"/>
      <c r="T16" s="160">
        <v>4.83</v>
      </c>
      <c r="U16" s="160">
        <v>4.17</v>
      </c>
      <c r="V16" s="77">
        <v>1</v>
      </c>
      <c r="W16" s="159">
        <f t="shared" si="1"/>
        <v>10</v>
      </c>
      <c r="X16" s="26">
        <f>25-SUM(S16:V16)</f>
        <v>15</v>
      </c>
      <c r="Y16" s="27">
        <f>+W16/(W16+X16)</f>
        <v>0.4</v>
      </c>
      <c r="Z16" s="27">
        <f>+SUM(S16:U16)/SUM(W16:X16)</f>
        <v>0.36</v>
      </c>
      <c r="AA16" s="79">
        <f t="shared" si="2"/>
        <v>0</v>
      </c>
      <c r="AB16" s="79">
        <f t="shared" si="2"/>
        <v>28.98</v>
      </c>
      <c r="AC16" s="79">
        <f t="shared" si="2"/>
        <v>25.02</v>
      </c>
      <c r="AD16" s="79">
        <f t="shared" si="2"/>
        <v>6</v>
      </c>
      <c r="AE16" s="79">
        <f t="shared" si="2"/>
        <v>60</v>
      </c>
      <c r="AF16" s="88">
        <f>X16*G16</f>
        <v>90</v>
      </c>
      <c r="AG16" s="88">
        <f>+AE16+AF16</f>
        <v>150</v>
      </c>
      <c r="AH16" s="29">
        <f>+SUM(AA16:AC16)/15</f>
        <v>3.6</v>
      </c>
      <c r="AI16" s="29">
        <f>+AE16/15</f>
        <v>4</v>
      </c>
      <c r="AJ16" s="29">
        <f>+(AG16)/19</f>
        <v>7.8947368421052628</v>
      </c>
      <c r="AK16" s="29">
        <f>((((I16+N16)*AA16+(J16+O16)*AB16+(K16+P16)*AC16+(L16+Q16)*AD16)*3)/10)</f>
        <v>72.918000000000006</v>
      </c>
      <c r="AL16" s="26">
        <f>+AK16/72</f>
        <v>1.01275</v>
      </c>
      <c r="AM16" s="24"/>
      <c r="AN16" s="184" t="s">
        <v>113</v>
      </c>
      <c r="AO16" s="103"/>
      <c r="AP16" s="185">
        <f>'Grau Presencial'!AK44</f>
        <v>156</v>
      </c>
      <c r="AQ16" s="103"/>
    </row>
    <row r="17" spans="1:43" ht="13.5">
      <c r="A17" s="21" t="s">
        <v>51</v>
      </c>
      <c r="B17" s="21" t="s">
        <v>92</v>
      </c>
      <c r="C17" s="21" t="s">
        <v>2</v>
      </c>
      <c r="D17" s="31" t="s">
        <v>129</v>
      </c>
      <c r="E17" s="21">
        <v>370507</v>
      </c>
      <c r="F17" s="21" t="s">
        <v>102</v>
      </c>
      <c r="G17" s="22">
        <v>6</v>
      </c>
      <c r="H17" s="127"/>
      <c r="I17" s="149"/>
      <c r="J17" s="149"/>
      <c r="K17" s="149"/>
      <c r="L17" s="149"/>
      <c r="M17" s="127"/>
      <c r="N17" s="22">
        <v>1</v>
      </c>
      <c r="O17" s="22">
        <v>2</v>
      </c>
      <c r="P17" s="22">
        <v>5</v>
      </c>
      <c r="Q17" s="22">
        <v>10</v>
      </c>
      <c r="R17" s="109"/>
      <c r="S17" s="77"/>
      <c r="T17" s="160">
        <v>8</v>
      </c>
      <c r="U17" s="160">
        <v>2</v>
      </c>
      <c r="V17" s="77"/>
      <c r="W17" s="159">
        <f t="shared" si="1"/>
        <v>10</v>
      </c>
      <c r="X17" s="26">
        <f>25-SUM(S17:V17)</f>
        <v>15</v>
      </c>
      <c r="Y17" s="27">
        <f>+W17/(W17+X17)</f>
        <v>0.4</v>
      </c>
      <c r="Z17" s="27">
        <f>+SUM(S17:U17)/SUM(W17:X17)</f>
        <v>0.4</v>
      </c>
      <c r="AA17" s="79">
        <f t="shared" si="2"/>
        <v>0</v>
      </c>
      <c r="AB17" s="79">
        <f t="shared" si="2"/>
        <v>48</v>
      </c>
      <c r="AC17" s="79">
        <f t="shared" si="2"/>
        <v>12</v>
      </c>
      <c r="AD17" s="79">
        <f t="shared" si="2"/>
        <v>0</v>
      </c>
      <c r="AE17" s="79">
        <f t="shared" si="2"/>
        <v>60</v>
      </c>
      <c r="AF17" s="88">
        <f>X17*G17</f>
        <v>90</v>
      </c>
      <c r="AG17" s="88">
        <f>+AE17+AF17</f>
        <v>150</v>
      </c>
      <c r="AH17" s="29">
        <f>+SUM(AA17:AC17)/15</f>
        <v>4</v>
      </c>
      <c r="AI17" s="29">
        <f>+AE17/15</f>
        <v>4</v>
      </c>
      <c r="AJ17" s="29">
        <f>+(AG17)/19</f>
        <v>7.8947368421052628</v>
      </c>
      <c r="AK17" s="29">
        <f>((((I17+N17)*AA17+(J17+O17)*AB17+(K17+P17)*AC17+(L17+Q17)*AD17)*3)/10)</f>
        <v>46.8</v>
      </c>
      <c r="AL17" s="26">
        <f>+AK17/72</f>
        <v>0.64999999999999991</v>
      </c>
      <c r="AM17" s="24"/>
      <c r="AN17" s="170" t="s">
        <v>122</v>
      </c>
      <c r="AO17" s="103" t="s">
        <v>52</v>
      </c>
      <c r="AP17" s="171">
        <f>AK27</f>
        <v>25.812000000000001</v>
      </c>
      <c r="AQ17" s="111"/>
    </row>
    <row r="18" spans="1:43" ht="13.5">
      <c r="A18" s="21" t="s">
        <v>51</v>
      </c>
      <c r="B18" s="21" t="s">
        <v>92</v>
      </c>
      <c r="C18" s="21" t="s">
        <v>2</v>
      </c>
      <c r="D18" s="31" t="s">
        <v>130</v>
      </c>
      <c r="E18" s="21">
        <v>370508</v>
      </c>
      <c r="F18" s="21" t="s">
        <v>140</v>
      </c>
      <c r="G18" s="22">
        <v>6</v>
      </c>
      <c r="H18" s="127"/>
      <c r="I18" s="149"/>
      <c r="J18" s="149"/>
      <c r="K18" s="149"/>
      <c r="L18" s="149"/>
      <c r="M18" s="127"/>
      <c r="N18" s="22">
        <v>1</v>
      </c>
      <c r="O18" s="22">
        <v>2</v>
      </c>
      <c r="P18" s="22">
        <v>5</v>
      </c>
      <c r="Q18" s="22">
        <v>10</v>
      </c>
      <c r="R18" s="109"/>
      <c r="S18" s="77"/>
      <c r="T18" s="162">
        <v>8</v>
      </c>
      <c r="U18" s="160">
        <v>2</v>
      </c>
      <c r="V18" s="77"/>
      <c r="W18" s="159">
        <f>SUM(S18:U18)</f>
        <v>10</v>
      </c>
      <c r="X18" s="26">
        <f>25-SUM(S18:V18)</f>
        <v>15</v>
      </c>
      <c r="Y18" s="27">
        <f>+W18/(W18+X18)</f>
        <v>0.4</v>
      </c>
      <c r="Z18" s="27">
        <f>+SUM(S18:U18)/SUM(W18:X18)</f>
        <v>0.4</v>
      </c>
      <c r="AA18" s="79">
        <f t="shared" si="2"/>
        <v>0</v>
      </c>
      <c r="AB18" s="79">
        <f t="shared" si="2"/>
        <v>48</v>
      </c>
      <c r="AC18" s="79">
        <f t="shared" si="2"/>
        <v>12</v>
      </c>
      <c r="AD18" s="79">
        <f t="shared" si="2"/>
        <v>0</v>
      </c>
      <c r="AE18" s="79">
        <f t="shared" si="2"/>
        <v>60</v>
      </c>
      <c r="AF18" s="88">
        <f>X18*G18</f>
        <v>90</v>
      </c>
      <c r="AG18" s="88">
        <f>+AE18+AF18</f>
        <v>150</v>
      </c>
      <c r="AH18" s="29">
        <f>+SUM(AA18:AC18)/15</f>
        <v>4</v>
      </c>
      <c r="AI18" s="29">
        <f>+AE18/15</f>
        <v>4</v>
      </c>
      <c r="AJ18" s="29">
        <f>+(AG18)/19</f>
        <v>7.8947368421052628</v>
      </c>
      <c r="AK18" s="29">
        <f>((((I18+N18)*AA18+(J18+O18)*AB18+(K18+P18)*AC18+(L18+Q18)*AD18)*3)/10)</f>
        <v>46.8</v>
      </c>
      <c r="AL18" s="26">
        <f>+AK18/72</f>
        <v>0.64999999999999991</v>
      </c>
      <c r="AM18" s="94"/>
      <c r="AN18" s="170" t="s">
        <v>123</v>
      </c>
      <c r="AO18" s="103" t="s">
        <v>48</v>
      </c>
      <c r="AP18" s="171">
        <f>AK52</f>
        <v>18</v>
      </c>
    </row>
    <row r="19" spans="1:43" ht="13.5">
      <c r="A19" s="21" t="s">
        <v>49</v>
      </c>
      <c r="B19" s="21" t="s">
        <v>92</v>
      </c>
      <c r="C19" s="21" t="s">
        <v>2</v>
      </c>
      <c r="D19" s="31" t="s">
        <v>118</v>
      </c>
      <c r="E19" s="21">
        <v>370509</v>
      </c>
      <c r="F19" s="21" t="s">
        <v>96</v>
      </c>
      <c r="G19" s="22">
        <v>6</v>
      </c>
      <c r="H19" s="127"/>
      <c r="I19" s="149"/>
      <c r="J19" s="149"/>
      <c r="K19" s="149"/>
      <c r="L19" s="149"/>
      <c r="M19" s="127"/>
      <c r="N19" s="22">
        <v>1</v>
      </c>
      <c r="O19" s="22">
        <v>2</v>
      </c>
      <c r="P19" s="22">
        <v>5</v>
      </c>
      <c r="Q19" s="22">
        <v>10</v>
      </c>
      <c r="R19" s="109"/>
      <c r="S19" s="77"/>
      <c r="T19" s="160">
        <v>4.83</v>
      </c>
      <c r="U19" s="160">
        <v>4.17</v>
      </c>
      <c r="V19" s="77">
        <v>1</v>
      </c>
      <c r="W19" s="159">
        <f t="shared" si="1"/>
        <v>10</v>
      </c>
      <c r="X19" s="26">
        <f>25-SUM(S19:V19)</f>
        <v>15</v>
      </c>
      <c r="Y19" s="27">
        <f>+W19/(W19+X19)</f>
        <v>0.4</v>
      </c>
      <c r="Z19" s="27">
        <f>+SUM(S19:U19)/SUM(W19:X19)</f>
        <v>0.36</v>
      </c>
      <c r="AA19" s="79">
        <f t="shared" si="2"/>
        <v>0</v>
      </c>
      <c r="AB19" s="79">
        <f t="shared" si="2"/>
        <v>28.98</v>
      </c>
      <c r="AC19" s="79">
        <f t="shared" si="2"/>
        <v>25.02</v>
      </c>
      <c r="AD19" s="79">
        <f t="shared" si="2"/>
        <v>6</v>
      </c>
      <c r="AE19" s="179">
        <f t="shared" si="2"/>
        <v>60</v>
      </c>
      <c r="AF19" s="88">
        <f>X19*G19</f>
        <v>90</v>
      </c>
      <c r="AG19" s="88">
        <f>+AE19+AF19</f>
        <v>150</v>
      </c>
      <c r="AH19" s="29">
        <f>+SUM(AA19:AC19)/15</f>
        <v>3.6</v>
      </c>
      <c r="AI19" s="29">
        <f>+AE19/15</f>
        <v>4</v>
      </c>
      <c r="AJ19" s="29">
        <f>+(AG19)/19</f>
        <v>7.8947368421052628</v>
      </c>
      <c r="AK19" s="178">
        <f>((((I19+N19)*AA19+(J19+O19)*AB19+(K19+P19)*AC19+(L19+Q19)*AD19)*3)/10)</f>
        <v>72.918000000000006</v>
      </c>
      <c r="AL19" s="26">
        <f>+AK19/72</f>
        <v>1.01275</v>
      </c>
      <c r="AM19" s="24"/>
      <c r="AN19" s="103"/>
      <c r="AO19" s="103"/>
      <c r="AP19" s="111">
        <f>SUM(AP11:AP18)</f>
        <v>1865.5004999999999</v>
      </c>
      <c r="AQ19" s="111"/>
    </row>
    <row r="20" spans="1:43" s="46" customFormat="1" ht="7.5" customHeight="1">
      <c r="A20" s="34"/>
      <c r="B20" s="34"/>
      <c r="C20" s="34"/>
      <c r="D20" s="34"/>
      <c r="E20" s="34"/>
      <c r="F20" s="34"/>
      <c r="G20" s="35"/>
      <c r="H20" s="36"/>
      <c r="I20" s="35"/>
      <c r="J20" s="35"/>
      <c r="K20" s="35"/>
      <c r="L20" s="34"/>
      <c r="M20" s="36"/>
      <c r="N20" s="35"/>
      <c r="O20" s="35"/>
      <c r="P20" s="35"/>
      <c r="Q20" s="35"/>
      <c r="R20" s="109"/>
      <c r="S20" s="35"/>
      <c r="T20" s="35"/>
      <c r="U20" s="35"/>
      <c r="V20" s="35"/>
      <c r="W20" s="168"/>
      <c r="X20" s="38"/>
      <c r="Y20" s="39"/>
      <c r="Z20" s="39"/>
      <c r="AA20" s="96"/>
      <c r="AB20" s="96"/>
      <c r="AC20" s="96"/>
      <c r="AD20" s="96"/>
      <c r="AE20" s="96"/>
      <c r="AF20" s="98"/>
      <c r="AG20" s="98"/>
      <c r="AH20" s="44"/>
      <c r="AI20" s="44"/>
      <c r="AJ20" s="44"/>
      <c r="AK20" s="44"/>
      <c r="AL20" s="38"/>
      <c r="AM20" s="45"/>
    </row>
    <row r="21" spans="1:43" ht="13.5">
      <c r="A21" s="21" t="s">
        <v>51</v>
      </c>
      <c r="B21" s="21" t="s">
        <v>92</v>
      </c>
      <c r="C21" s="21" t="s">
        <v>2</v>
      </c>
      <c r="D21" s="31" t="s">
        <v>117</v>
      </c>
      <c r="E21" s="21">
        <v>370510</v>
      </c>
      <c r="F21" s="21" t="s">
        <v>105</v>
      </c>
      <c r="G21" s="22">
        <v>6</v>
      </c>
      <c r="H21" s="127"/>
      <c r="I21" s="22">
        <v>1</v>
      </c>
      <c r="J21" s="22">
        <v>1</v>
      </c>
      <c r="K21" s="22">
        <v>5</v>
      </c>
      <c r="L21" s="22">
        <v>4</v>
      </c>
      <c r="M21" s="127"/>
      <c r="N21" s="149"/>
      <c r="O21" s="149"/>
      <c r="P21" s="149"/>
      <c r="Q21" s="149"/>
      <c r="R21" s="109"/>
      <c r="S21" s="77"/>
      <c r="T21" s="160">
        <v>5.33</v>
      </c>
      <c r="U21" s="160">
        <v>4.67</v>
      </c>
      <c r="V21" s="77"/>
      <c r="W21" s="159">
        <f t="shared" si="1"/>
        <v>10</v>
      </c>
      <c r="X21" s="26">
        <f>25-SUM(S21:V21)</f>
        <v>15</v>
      </c>
      <c r="Y21" s="27">
        <f>+W21/(W21+X21)</f>
        <v>0.4</v>
      </c>
      <c r="Z21" s="27">
        <f>+SUM(S21:U21)/SUM(W21:X21)</f>
        <v>0.4</v>
      </c>
      <c r="AA21" s="79">
        <f t="shared" ref="AA21:AE25" si="3">S21*$G21</f>
        <v>0</v>
      </c>
      <c r="AB21" s="79">
        <f t="shared" si="3"/>
        <v>31.98</v>
      </c>
      <c r="AC21" s="79">
        <f t="shared" si="3"/>
        <v>28.02</v>
      </c>
      <c r="AD21" s="79">
        <f t="shared" si="3"/>
        <v>0</v>
      </c>
      <c r="AE21" s="79">
        <f t="shared" si="3"/>
        <v>60</v>
      </c>
      <c r="AF21" s="88">
        <f>X21*G21</f>
        <v>90</v>
      </c>
      <c r="AG21" s="88">
        <f>+AE21+AF21</f>
        <v>150</v>
      </c>
      <c r="AH21" s="29">
        <f>+SUM(AA21:AC21)/15</f>
        <v>4</v>
      </c>
      <c r="AI21" s="29">
        <f>+AE21/15</f>
        <v>4</v>
      </c>
      <c r="AJ21" s="29">
        <f>+(AG21)/19</f>
        <v>7.8947368421052628</v>
      </c>
      <c r="AK21" s="29">
        <f>((((I21+N21)*AA21+(J21+O21)*AB21+(K21+P21)*AC21+(L21+Q21)*AD21)*3)/10)</f>
        <v>51.624000000000002</v>
      </c>
      <c r="AL21" s="26">
        <f>+AK21/72</f>
        <v>0.71700000000000008</v>
      </c>
      <c r="AM21" s="18"/>
      <c r="AP21" s="1"/>
    </row>
    <row r="22" spans="1:43" ht="13.5">
      <c r="A22" s="21" t="s">
        <v>51</v>
      </c>
      <c r="B22" s="21" t="s">
        <v>92</v>
      </c>
      <c r="C22" s="21" t="s">
        <v>2</v>
      </c>
      <c r="D22" s="31" t="s">
        <v>128</v>
      </c>
      <c r="E22" s="21">
        <v>370511</v>
      </c>
      <c r="F22" s="21" t="s">
        <v>6</v>
      </c>
      <c r="G22" s="22">
        <v>6</v>
      </c>
      <c r="H22" s="127"/>
      <c r="I22" s="22">
        <v>1</v>
      </c>
      <c r="J22" s="22">
        <v>1</v>
      </c>
      <c r="K22" s="22">
        <v>5</v>
      </c>
      <c r="L22" s="22">
        <v>4</v>
      </c>
      <c r="M22" s="127"/>
      <c r="N22" s="149"/>
      <c r="O22" s="149"/>
      <c r="P22" s="149"/>
      <c r="Q22" s="149"/>
      <c r="R22" s="109"/>
      <c r="S22" s="77"/>
      <c r="T22" s="160">
        <v>5.33</v>
      </c>
      <c r="U22" s="160">
        <v>4.67</v>
      </c>
      <c r="V22" s="77"/>
      <c r="W22" s="159">
        <f t="shared" si="1"/>
        <v>10</v>
      </c>
      <c r="X22" s="26">
        <f>25-SUM(S22:V22)</f>
        <v>15</v>
      </c>
      <c r="Y22" s="27">
        <f>+W22/(W22+X22)</f>
        <v>0.4</v>
      </c>
      <c r="Z22" s="27">
        <f>+SUM(S22:U22)/SUM(W22:X22)</f>
        <v>0.4</v>
      </c>
      <c r="AA22" s="79">
        <f t="shared" si="3"/>
        <v>0</v>
      </c>
      <c r="AB22" s="79">
        <f t="shared" si="3"/>
        <v>31.98</v>
      </c>
      <c r="AC22" s="79">
        <f t="shared" si="3"/>
        <v>28.02</v>
      </c>
      <c r="AD22" s="79">
        <f t="shared" si="3"/>
        <v>0</v>
      </c>
      <c r="AE22" s="79">
        <f t="shared" si="3"/>
        <v>60</v>
      </c>
      <c r="AF22" s="88">
        <f>X22*G22</f>
        <v>90</v>
      </c>
      <c r="AG22" s="88">
        <f>+AE22+AF22</f>
        <v>150</v>
      </c>
      <c r="AH22" s="29">
        <f>+SUM(AA22:AC22)/15</f>
        <v>4</v>
      </c>
      <c r="AI22" s="29">
        <f>+AE22/15</f>
        <v>4</v>
      </c>
      <c r="AJ22" s="29">
        <f>+(AG22)/19</f>
        <v>7.8947368421052628</v>
      </c>
      <c r="AK22" s="29">
        <f>((((I22+N22)*AA22+(J22+O22)*AB22+(K22+P22)*AC22+(L22+Q22)*AD22)*3)/10)</f>
        <v>51.624000000000002</v>
      </c>
      <c r="AL22" s="26">
        <f>+AK22/72</f>
        <v>0.71700000000000008</v>
      </c>
      <c r="AM22" s="24"/>
      <c r="AO22" s="175"/>
    </row>
    <row r="23" spans="1:43" ht="13.5">
      <c r="A23" s="21" t="s">
        <v>49</v>
      </c>
      <c r="B23" s="21" t="s">
        <v>92</v>
      </c>
      <c r="C23" s="21" t="s">
        <v>2</v>
      </c>
      <c r="D23" s="31" t="s">
        <v>132</v>
      </c>
      <c r="E23" s="21">
        <v>370512</v>
      </c>
      <c r="F23" s="21" t="s">
        <v>3</v>
      </c>
      <c r="G23" s="22">
        <v>6</v>
      </c>
      <c r="H23" s="127"/>
      <c r="I23" s="22">
        <v>1</v>
      </c>
      <c r="J23" s="22">
        <v>1</v>
      </c>
      <c r="K23" s="22">
        <v>5</v>
      </c>
      <c r="L23" s="22">
        <v>4</v>
      </c>
      <c r="M23" s="127"/>
      <c r="N23" s="149"/>
      <c r="O23" s="149"/>
      <c r="P23" s="149"/>
      <c r="Q23" s="149"/>
      <c r="R23" s="109"/>
      <c r="S23" s="77"/>
      <c r="T23" s="160">
        <v>5.33</v>
      </c>
      <c r="U23" s="160">
        <v>4.67</v>
      </c>
      <c r="V23" s="77"/>
      <c r="W23" s="159">
        <f t="shared" si="1"/>
        <v>10</v>
      </c>
      <c r="X23" s="26">
        <f>25-SUM(S23:V23)</f>
        <v>15</v>
      </c>
      <c r="Y23" s="27">
        <f>+W23/(W23+X23)</f>
        <v>0.4</v>
      </c>
      <c r="Z23" s="27">
        <f>+SUM(S23:U23)/SUM(W23:X23)</f>
        <v>0.4</v>
      </c>
      <c r="AA23" s="79">
        <f t="shared" si="3"/>
        <v>0</v>
      </c>
      <c r="AB23" s="79">
        <f t="shared" si="3"/>
        <v>31.98</v>
      </c>
      <c r="AC23" s="79">
        <f t="shared" si="3"/>
        <v>28.02</v>
      </c>
      <c r="AD23" s="79">
        <f t="shared" si="3"/>
        <v>0</v>
      </c>
      <c r="AE23" s="179">
        <f t="shared" si="3"/>
        <v>60</v>
      </c>
      <c r="AF23" s="88">
        <f>X23*G23</f>
        <v>90</v>
      </c>
      <c r="AG23" s="88">
        <f>+AE23+AF23</f>
        <v>150</v>
      </c>
      <c r="AH23" s="29">
        <f>+SUM(AA23:AC23)/15</f>
        <v>4</v>
      </c>
      <c r="AI23" s="29">
        <f>+AE23/15</f>
        <v>4</v>
      </c>
      <c r="AJ23" s="29">
        <f>+(AG23)/19</f>
        <v>7.8947368421052628</v>
      </c>
      <c r="AK23" s="178">
        <f>((((I23+N23)*AA23+(J23+O23)*AB23+(K23+P23)*AC23+(L23+Q23)*AD23)*3)/10)</f>
        <v>51.624000000000002</v>
      </c>
      <c r="AL23" s="26">
        <f>+AK23/72</f>
        <v>0.71700000000000008</v>
      </c>
      <c r="AM23" s="24"/>
      <c r="AO23" s="2" t="s">
        <v>216</v>
      </c>
    </row>
    <row r="24" spans="1:43" ht="13.5">
      <c r="A24" s="21" t="s">
        <v>51</v>
      </c>
      <c r="B24" s="21" t="s">
        <v>92</v>
      </c>
      <c r="C24" s="21" t="s">
        <v>2</v>
      </c>
      <c r="D24" s="31" t="s">
        <v>129</v>
      </c>
      <c r="E24" s="21">
        <v>370513</v>
      </c>
      <c r="F24" s="21" t="s">
        <v>104</v>
      </c>
      <c r="G24" s="22">
        <v>6</v>
      </c>
      <c r="H24" s="127"/>
      <c r="I24" s="22">
        <v>1</v>
      </c>
      <c r="J24" s="22">
        <v>1</v>
      </c>
      <c r="K24" s="22">
        <v>5</v>
      </c>
      <c r="L24" s="22">
        <v>4</v>
      </c>
      <c r="M24" s="127"/>
      <c r="N24" s="149"/>
      <c r="O24" s="149"/>
      <c r="P24" s="149"/>
      <c r="Q24" s="149"/>
      <c r="R24" s="109"/>
      <c r="S24" s="77"/>
      <c r="T24" s="77">
        <v>8</v>
      </c>
      <c r="U24" s="77">
        <v>2</v>
      </c>
      <c r="V24" s="77"/>
      <c r="W24" s="159">
        <f t="shared" si="1"/>
        <v>10</v>
      </c>
      <c r="X24" s="26">
        <f>25-SUM(S24:V24)</f>
        <v>15</v>
      </c>
      <c r="Y24" s="27">
        <f>+W24/(W24+X24)</f>
        <v>0.4</v>
      </c>
      <c r="Z24" s="27">
        <f>+SUM(S24:U24)/SUM(W24:X24)</f>
        <v>0.4</v>
      </c>
      <c r="AA24" s="79">
        <f t="shared" si="3"/>
        <v>0</v>
      </c>
      <c r="AB24" s="79">
        <f t="shared" si="3"/>
        <v>48</v>
      </c>
      <c r="AC24" s="79">
        <f t="shared" si="3"/>
        <v>12</v>
      </c>
      <c r="AD24" s="79">
        <f t="shared" si="3"/>
        <v>0</v>
      </c>
      <c r="AE24" s="79">
        <f t="shared" si="3"/>
        <v>60</v>
      </c>
      <c r="AF24" s="88">
        <f>X24*G24</f>
        <v>90</v>
      </c>
      <c r="AG24" s="88">
        <f>+AE24+AF24</f>
        <v>150</v>
      </c>
      <c r="AH24" s="29">
        <f>+SUM(AA24:AC24)/15</f>
        <v>4</v>
      </c>
      <c r="AI24" s="29">
        <f>+AE24/15</f>
        <v>4</v>
      </c>
      <c r="AJ24" s="29">
        <f>+(AG24)/19</f>
        <v>7.8947368421052628</v>
      </c>
      <c r="AK24" s="29">
        <f>((((I24+N24)*AA24+(J24+O24)*AB24+(K24+P24)*AC24+(L24+Q24)*AD24)*3)/10)</f>
        <v>32.4</v>
      </c>
      <c r="AL24" s="26">
        <f>+AK24/72</f>
        <v>0.44999999999999996</v>
      </c>
      <c r="AM24" s="24"/>
    </row>
    <row r="25" spans="1:43" ht="13.5">
      <c r="A25" s="21" t="s">
        <v>51</v>
      </c>
      <c r="B25" s="21" t="s">
        <v>92</v>
      </c>
      <c r="C25" s="21" t="s">
        <v>2</v>
      </c>
      <c r="D25" s="31" t="s">
        <v>131</v>
      </c>
      <c r="E25" s="21">
        <v>370514</v>
      </c>
      <c r="F25" s="21" t="s">
        <v>103</v>
      </c>
      <c r="G25" s="22">
        <v>6</v>
      </c>
      <c r="H25" s="127"/>
      <c r="I25" s="22">
        <v>1</v>
      </c>
      <c r="J25" s="22">
        <v>1</v>
      </c>
      <c r="K25" s="22">
        <v>5</v>
      </c>
      <c r="L25" s="22">
        <v>4</v>
      </c>
      <c r="M25" s="127"/>
      <c r="N25" s="149"/>
      <c r="O25" s="149"/>
      <c r="P25" s="149"/>
      <c r="Q25" s="149"/>
      <c r="R25" s="109"/>
      <c r="S25" s="77"/>
      <c r="T25" s="77">
        <v>3</v>
      </c>
      <c r="U25" s="77">
        <v>7</v>
      </c>
      <c r="V25" s="77"/>
      <c r="W25" s="159">
        <f t="shared" si="1"/>
        <v>10</v>
      </c>
      <c r="X25" s="26">
        <f>25-SUM(S25:V25)</f>
        <v>15</v>
      </c>
      <c r="Y25" s="27">
        <f>+W25/(W25+X25)</f>
        <v>0.4</v>
      </c>
      <c r="Z25" s="27">
        <f>+SUM(S25:U25)/SUM(W25:X25)</f>
        <v>0.4</v>
      </c>
      <c r="AA25" s="79">
        <f t="shared" si="3"/>
        <v>0</v>
      </c>
      <c r="AB25" s="79">
        <f t="shared" si="3"/>
        <v>18</v>
      </c>
      <c r="AC25" s="79">
        <f t="shared" si="3"/>
        <v>42</v>
      </c>
      <c r="AD25" s="79">
        <f t="shared" si="3"/>
        <v>0</v>
      </c>
      <c r="AE25" s="79">
        <f t="shared" si="3"/>
        <v>60</v>
      </c>
      <c r="AF25" s="88">
        <f>X25*G25</f>
        <v>90</v>
      </c>
      <c r="AG25" s="88">
        <f>+AE25+AF25</f>
        <v>150</v>
      </c>
      <c r="AH25" s="29">
        <f>+SUM(AA25:AC25)/15</f>
        <v>4</v>
      </c>
      <c r="AI25" s="29">
        <f>+AE25/15</f>
        <v>4</v>
      </c>
      <c r="AJ25" s="29">
        <f>+(AG25)/19</f>
        <v>7.8947368421052628</v>
      </c>
      <c r="AK25" s="29">
        <f>((((I25+N25)*AA25+(J25+O25)*AB25+(K25+P25)*AC25+(L25+Q25)*AD25)*3)/10)</f>
        <v>68.400000000000006</v>
      </c>
      <c r="AL25" s="26">
        <f>+AK25/72</f>
        <v>0.95000000000000007</v>
      </c>
      <c r="AM25" s="24"/>
    </row>
    <row r="26" spans="1:43" s="46" customFormat="1" ht="6.75" customHeight="1">
      <c r="A26" s="34"/>
      <c r="B26" s="34"/>
      <c r="C26" s="34"/>
      <c r="D26" s="34"/>
      <c r="E26" s="34"/>
      <c r="F26" s="34"/>
      <c r="G26" s="35"/>
      <c r="H26" s="36"/>
      <c r="I26" s="35"/>
      <c r="J26" s="35"/>
      <c r="K26" s="35"/>
      <c r="L26" s="34"/>
      <c r="M26" s="36"/>
      <c r="N26" s="35"/>
      <c r="O26" s="35"/>
      <c r="P26" s="35"/>
      <c r="Q26" s="35"/>
      <c r="R26" s="109"/>
      <c r="S26" s="35"/>
      <c r="T26" s="35"/>
      <c r="U26" s="35"/>
      <c r="V26" s="35"/>
      <c r="W26" s="168"/>
      <c r="X26" s="38"/>
      <c r="Y26" s="39"/>
      <c r="Z26" s="39"/>
      <c r="AA26" s="96"/>
      <c r="AB26" s="96"/>
      <c r="AC26" s="96"/>
      <c r="AD26" s="96"/>
      <c r="AE26" s="96"/>
      <c r="AF26" s="98"/>
      <c r="AG26" s="98"/>
      <c r="AH26" s="44"/>
      <c r="AI26" s="44"/>
      <c r="AJ26" s="44"/>
      <c r="AK26" s="44"/>
      <c r="AL26" s="38"/>
      <c r="AM26" s="47"/>
    </row>
    <row r="27" spans="1:43" ht="13.5">
      <c r="A27" s="30">
        <v>736</v>
      </c>
      <c r="B27" s="21" t="s">
        <v>92</v>
      </c>
      <c r="C27" s="21" t="s">
        <v>2</v>
      </c>
      <c r="D27" s="31" t="s">
        <v>118</v>
      </c>
      <c r="E27" s="21">
        <v>370515</v>
      </c>
      <c r="F27" s="21" t="s">
        <v>95</v>
      </c>
      <c r="G27" s="22">
        <v>3</v>
      </c>
      <c r="H27" s="127"/>
      <c r="I27" s="149"/>
      <c r="J27" s="149"/>
      <c r="K27" s="149"/>
      <c r="L27" s="149"/>
      <c r="M27" s="127"/>
      <c r="N27" s="22">
        <v>1</v>
      </c>
      <c r="O27" s="22">
        <v>1</v>
      </c>
      <c r="P27" s="22">
        <v>5</v>
      </c>
      <c r="Q27" s="22">
        <v>4</v>
      </c>
      <c r="R27" s="109"/>
      <c r="S27" s="77"/>
      <c r="T27" s="160">
        <v>5.33</v>
      </c>
      <c r="U27" s="160">
        <v>4.67</v>
      </c>
      <c r="V27" s="77"/>
      <c r="W27" s="159">
        <f t="shared" si="1"/>
        <v>10</v>
      </c>
      <c r="X27" s="26">
        <f>25-SUM(S27:V27)</f>
        <v>15</v>
      </c>
      <c r="Y27" s="27">
        <f>+W27/(W27+X27)</f>
        <v>0.4</v>
      </c>
      <c r="Z27" s="27">
        <f>+SUM(S27:U27)/SUM(W27:X27)</f>
        <v>0.4</v>
      </c>
      <c r="AA27" s="79">
        <f t="shared" ref="AA27:AE31" si="4">S27*$G27</f>
        <v>0</v>
      </c>
      <c r="AB27" s="79">
        <f t="shared" si="4"/>
        <v>15.99</v>
      </c>
      <c r="AC27" s="79">
        <f t="shared" si="4"/>
        <v>14.01</v>
      </c>
      <c r="AD27" s="79">
        <f t="shared" si="4"/>
        <v>0</v>
      </c>
      <c r="AE27" s="79">
        <f t="shared" si="4"/>
        <v>30</v>
      </c>
      <c r="AF27" s="88">
        <f>X27*G27</f>
        <v>45</v>
      </c>
      <c r="AG27" s="88">
        <f>+AE27+AF27</f>
        <v>75</v>
      </c>
      <c r="AH27" s="29">
        <f>+SUM(AA27:AC27)/15</f>
        <v>2</v>
      </c>
      <c r="AI27" s="29">
        <f>+AE27/15</f>
        <v>2</v>
      </c>
      <c r="AJ27" s="29">
        <f>+(AG27)/19</f>
        <v>3.9473684210526314</v>
      </c>
      <c r="AK27" s="180">
        <f>((((I27+N27)*AA27+(J27+O27)*AB27+(K27+P27)*AC27+(L27+Q27)*AD27)*3)/10)</f>
        <v>25.812000000000001</v>
      </c>
      <c r="AL27" s="26">
        <f>+AK27/72</f>
        <v>0.35850000000000004</v>
      </c>
      <c r="AM27" s="94"/>
    </row>
    <row r="28" spans="1:43" ht="13.5">
      <c r="A28" s="21" t="s">
        <v>51</v>
      </c>
      <c r="B28" s="21" t="s">
        <v>92</v>
      </c>
      <c r="C28" s="21" t="s">
        <v>2</v>
      </c>
      <c r="D28" s="31" t="s">
        <v>131</v>
      </c>
      <c r="E28" s="21">
        <v>370516</v>
      </c>
      <c r="F28" s="21" t="s">
        <v>106</v>
      </c>
      <c r="G28" s="22">
        <v>9</v>
      </c>
      <c r="H28" s="127"/>
      <c r="I28" s="149"/>
      <c r="J28" s="149"/>
      <c r="K28" s="149"/>
      <c r="L28" s="149"/>
      <c r="M28" s="127"/>
      <c r="N28" s="22">
        <v>1</v>
      </c>
      <c r="O28" s="22">
        <v>1</v>
      </c>
      <c r="P28" s="22">
        <v>5</v>
      </c>
      <c r="Q28" s="22">
        <v>4</v>
      </c>
      <c r="R28" s="109"/>
      <c r="S28" s="77"/>
      <c r="T28" s="160">
        <v>4.83</v>
      </c>
      <c r="U28" s="160">
        <v>4.17</v>
      </c>
      <c r="V28" s="77">
        <v>1</v>
      </c>
      <c r="W28" s="159">
        <f t="shared" si="1"/>
        <v>10</v>
      </c>
      <c r="X28" s="26">
        <f>25-SUM(S28:V28)</f>
        <v>15</v>
      </c>
      <c r="Y28" s="27">
        <f>+W28/(W28+X28)</f>
        <v>0.4</v>
      </c>
      <c r="Z28" s="27">
        <f>+SUM(S28:U28)/SUM(W28:X28)</f>
        <v>0.36</v>
      </c>
      <c r="AA28" s="79">
        <f t="shared" si="4"/>
        <v>0</v>
      </c>
      <c r="AB28" s="79">
        <f t="shared" si="4"/>
        <v>43.47</v>
      </c>
      <c r="AC28" s="79">
        <f t="shared" si="4"/>
        <v>37.53</v>
      </c>
      <c r="AD28" s="79">
        <f t="shared" si="4"/>
        <v>9</v>
      </c>
      <c r="AE28" s="79">
        <f t="shared" si="4"/>
        <v>90</v>
      </c>
      <c r="AF28" s="88">
        <f>X28*G28</f>
        <v>135</v>
      </c>
      <c r="AG28" s="88">
        <f>+AE28+AF28</f>
        <v>225</v>
      </c>
      <c r="AH28" s="29">
        <f>+SUM(AA28:AC28)/15</f>
        <v>5.4</v>
      </c>
      <c r="AI28" s="29">
        <f>+AE28/15</f>
        <v>6</v>
      </c>
      <c r="AJ28" s="29">
        <f>+(AG28)/19</f>
        <v>11.842105263157896</v>
      </c>
      <c r="AK28" s="29">
        <f>((((I28+N28)*AA28+(J28+O28)*AB28+(K28+P28)*AC28+(L28+Q28)*AD28)*3)/10)</f>
        <v>80.135999999999996</v>
      </c>
      <c r="AL28" s="26">
        <f>+AK28/72</f>
        <v>1.113</v>
      </c>
      <c r="AM28" s="24"/>
      <c r="AO28" s="2" t="s">
        <v>218</v>
      </c>
    </row>
    <row r="29" spans="1:43" ht="12" customHeight="1">
      <c r="A29" s="21" t="s">
        <v>51</v>
      </c>
      <c r="B29" s="21" t="s">
        <v>92</v>
      </c>
      <c r="C29" s="21" t="s">
        <v>2</v>
      </c>
      <c r="D29" s="31" t="s">
        <v>133</v>
      </c>
      <c r="E29" s="21">
        <v>370517</v>
      </c>
      <c r="F29" s="21" t="s">
        <v>108</v>
      </c>
      <c r="G29" s="22">
        <v>6</v>
      </c>
      <c r="H29" s="127"/>
      <c r="I29" s="149"/>
      <c r="J29" s="149"/>
      <c r="K29" s="149"/>
      <c r="L29" s="149"/>
      <c r="M29" s="127"/>
      <c r="N29" s="22">
        <v>1</v>
      </c>
      <c r="O29" s="22">
        <v>1</v>
      </c>
      <c r="P29" s="22">
        <v>5</v>
      </c>
      <c r="Q29" s="22">
        <v>4</v>
      </c>
      <c r="R29" s="109"/>
      <c r="S29" s="77"/>
      <c r="T29" s="160">
        <v>5.33</v>
      </c>
      <c r="U29" s="160">
        <v>4.37</v>
      </c>
      <c r="V29" s="77">
        <v>0.3</v>
      </c>
      <c r="W29" s="159">
        <f t="shared" si="1"/>
        <v>10</v>
      </c>
      <c r="X29" s="26">
        <f>25-SUM(S29:V29)</f>
        <v>15</v>
      </c>
      <c r="Y29" s="27">
        <f>+W29/(W29+X29)</f>
        <v>0.4</v>
      </c>
      <c r="Z29" s="27">
        <f>+SUM(S29:U29)/SUM(W29:X29)</f>
        <v>0.38799999999999996</v>
      </c>
      <c r="AA29" s="79">
        <f t="shared" si="4"/>
        <v>0</v>
      </c>
      <c r="AB29" s="79">
        <f t="shared" si="4"/>
        <v>31.98</v>
      </c>
      <c r="AC29" s="79">
        <f t="shared" si="4"/>
        <v>26.22</v>
      </c>
      <c r="AD29" s="79">
        <f t="shared" si="4"/>
        <v>1.7999999999999998</v>
      </c>
      <c r="AE29" s="79">
        <f t="shared" si="4"/>
        <v>60</v>
      </c>
      <c r="AF29" s="88">
        <f>X29*G29</f>
        <v>90</v>
      </c>
      <c r="AG29" s="88">
        <f>+AE29+AF29</f>
        <v>150</v>
      </c>
      <c r="AH29" s="29">
        <f>+SUM(AA29:AC29)/15</f>
        <v>3.8800000000000003</v>
      </c>
      <c r="AI29" s="29">
        <f>+AE29/15</f>
        <v>4</v>
      </c>
      <c r="AJ29" s="29">
        <f>+(AG29)/19</f>
        <v>7.8947368421052628</v>
      </c>
      <c r="AK29" s="166">
        <f>((((I29+N29)*AA29+(J29+O29)*AB29+(K29+P29)*AC29+(L29+Q29)*AD29)*3)/10)</f>
        <v>51.083999999999989</v>
      </c>
      <c r="AL29" s="26">
        <f>+AK29/72</f>
        <v>0.7094999999999998</v>
      </c>
      <c r="AM29" s="24"/>
    </row>
    <row r="30" spans="1:43" ht="13.5">
      <c r="A30" s="21" t="s">
        <v>51</v>
      </c>
      <c r="B30" s="21" t="s">
        <v>92</v>
      </c>
      <c r="C30" s="21" t="s">
        <v>2</v>
      </c>
      <c r="D30" s="31" t="s">
        <v>132</v>
      </c>
      <c r="E30" s="21">
        <v>370518</v>
      </c>
      <c r="F30" s="21" t="s">
        <v>5</v>
      </c>
      <c r="G30" s="22">
        <v>6</v>
      </c>
      <c r="H30" s="127"/>
      <c r="I30" s="149"/>
      <c r="J30" s="149"/>
      <c r="K30" s="149"/>
      <c r="L30" s="149"/>
      <c r="M30" s="127"/>
      <c r="N30" s="22">
        <v>1</v>
      </c>
      <c r="O30" s="22">
        <v>1</v>
      </c>
      <c r="P30" s="22">
        <v>5</v>
      </c>
      <c r="Q30" s="22">
        <v>4</v>
      </c>
      <c r="R30" s="109"/>
      <c r="S30" s="77"/>
      <c r="T30" s="160">
        <v>4.83</v>
      </c>
      <c r="U30" s="160">
        <v>4.17</v>
      </c>
      <c r="V30" s="77">
        <v>1</v>
      </c>
      <c r="W30" s="159">
        <f t="shared" si="1"/>
        <v>10</v>
      </c>
      <c r="X30" s="26">
        <f>25-SUM(S30:V30)</f>
        <v>15</v>
      </c>
      <c r="Y30" s="27">
        <f>+W30/(W30+X30)</f>
        <v>0.4</v>
      </c>
      <c r="Z30" s="27">
        <f>+SUM(S30:U30)/SUM(W30:X30)</f>
        <v>0.36</v>
      </c>
      <c r="AA30" s="79">
        <f t="shared" si="4"/>
        <v>0</v>
      </c>
      <c r="AB30" s="79">
        <f t="shared" si="4"/>
        <v>28.98</v>
      </c>
      <c r="AC30" s="79">
        <f t="shared" si="4"/>
        <v>25.02</v>
      </c>
      <c r="AD30" s="79">
        <f t="shared" si="4"/>
        <v>6</v>
      </c>
      <c r="AE30" s="79">
        <f t="shared" si="4"/>
        <v>60</v>
      </c>
      <c r="AF30" s="88">
        <f>X30*G30</f>
        <v>90</v>
      </c>
      <c r="AG30" s="88">
        <f>+AE30+AF30</f>
        <v>150</v>
      </c>
      <c r="AH30" s="29">
        <f>+SUM(AA30:AC30)/15</f>
        <v>3.6</v>
      </c>
      <c r="AI30" s="29">
        <f>+AE30/15</f>
        <v>4</v>
      </c>
      <c r="AJ30" s="29">
        <f>+(AG30)/19</f>
        <v>7.8947368421052628</v>
      </c>
      <c r="AK30" s="29">
        <f>((((I30+N30)*AA30+(J30+O30)*AB30+(K30+P30)*AC30+(L30+Q30)*AD30)*3)/10)</f>
        <v>53.423999999999999</v>
      </c>
      <c r="AL30" s="26">
        <f>+AK30/72</f>
        <v>0.74199999999999999</v>
      </c>
      <c r="AM30" s="24"/>
    </row>
    <row r="31" spans="1:43" s="203" customFormat="1" ht="13.5">
      <c r="A31" s="190" t="s">
        <v>51</v>
      </c>
      <c r="B31" s="190" t="s">
        <v>92</v>
      </c>
      <c r="C31" s="190" t="s">
        <v>2</v>
      </c>
      <c r="D31" s="191" t="s">
        <v>133</v>
      </c>
      <c r="E31" s="190">
        <v>370519</v>
      </c>
      <c r="F31" s="192" t="s">
        <v>107</v>
      </c>
      <c r="G31" s="193">
        <v>6</v>
      </c>
      <c r="H31" s="194"/>
      <c r="I31" s="149"/>
      <c r="J31" s="149"/>
      <c r="K31" s="149"/>
      <c r="L31" s="149"/>
      <c r="M31" s="194"/>
      <c r="N31" s="193">
        <v>1</v>
      </c>
      <c r="O31" s="193">
        <v>1</v>
      </c>
      <c r="P31" s="193">
        <v>5</v>
      </c>
      <c r="Q31" s="193">
        <v>4</v>
      </c>
      <c r="R31" s="109"/>
      <c r="S31" s="195"/>
      <c r="T31" s="195">
        <v>7.95</v>
      </c>
      <c r="U31" s="195">
        <v>2</v>
      </c>
      <c r="V31" s="195"/>
      <c r="W31" s="196">
        <f t="shared" si="1"/>
        <v>9.9499999999999993</v>
      </c>
      <c r="X31" s="197">
        <f>25-SUM(S31:V31)</f>
        <v>15.05</v>
      </c>
      <c r="Y31" s="198">
        <f>+W31/(W31+X31)</f>
        <v>0.39799999999999996</v>
      </c>
      <c r="Z31" s="198">
        <f>+SUM(S31:U31)/SUM(W31:X31)</f>
        <v>0.39799999999999996</v>
      </c>
      <c r="AA31" s="199">
        <f t="shared" si="4"/>
        <v>0</v>
      </c>
      <c r="AB31" s="199">
        <f t="shared" si="4"/>
        <v>47.7</v>
      </c>
      <c r="AC31" s="199">
        <f t="shared" si="4"/>
        <v>12</v>
      </c>
      <c r="AD31" s="199">
        <f t="shared" si="4"/>
        <v>0</v>
      </c>
      <c r="AE31" s="199">
        <f t="shared" si="4"/>
        <v>59.699999999999996</v>
      </c>
      <c r="AF31" s="200">
        <f>X31*G31</f>
        <v>90.300000000000011</v>
      </c>
      <c r="AG31" s="200">
        <f>+AE31+AF31</f>
        <v>150</v>
      </c>
      <c r="AH31" s="201">
        <f>+SUM(AA31:AC31)/15</f>
        <v>3.98</v>
      </c>
      <c r="AI31" s="201">
        <f>+AE31/15</f>
        <v>3.9799999999999995</v>
      </c>
      <c r="AJ31" s="201">
        <f>+(AG31)/19</f>
        <v>7.8947368421052628</v>
      </c>
      <c r="AK31" s="201">
        <f>((((I31+N31)*AA31+(J31+O31)*AB31+(K31+P31)*AC31+(L31+Q31)*AD31)*3)/10)</f>
        <v>32.31</v>
      </c>
      <c r="AL31" s="197">
        <f>+AK31/72</f>
        <v>0.44875000000000004</v>
      </c>
      <c r="AM31" s="202"/>
    </row>
    <row r="32" spans="1:43" s="46" customFormat="1" ht="6.75" customHeight="1">
      <c r="A32" s="34"/>
      <c r="B32" s="34"/>
      <c r="C32" s="34"/>
      <c r="D32" s="34"/>
      <c r="E32" s="34"/>
      <c r="F32" s="34"/>
      <c r="G32" s="35"/>
      <c r="H32" s="36"/>
      <c r="I32" s="35"/>
      <c r="J32" s="35"/>
      <c r="K32" s="35"/>
      <c r="L32" s="34"/>
      <c r="M32" s="36"/>
      <c r="N32" s="35"/>
      <c r="O32" s="35"/>
      <c r="P32" s="35"/>
      <c r="Q32" s="35"/>
      <c r="R32" s="109"/>
      <c r="S32" s="35"/>
      <c r="T32" s="35"/>
      <c r="U32" s="35"/>
      <c r="V32" s="35"/>
      <c r="W32" s="168"/>
      <c r="X32" s="38"/>
      <c r="Y32" s="39"/>
      <c r="Z32" s="39"/>
      <c r="AA32" s="96"/>
      <c r="AB32" s="96"/>
      <c r="AC32" s="96"/>
      <c r="AD32" s="96"/>
      <c r="AE32" s="96"/>
      <c r="AF32" s="98"/>
      <c r="AG32" s="98"/>
      <c r="AH32" s="44"/>
      <c r="AI32" s="44"/>
      <c r="AJ32" s="44"/>
      <c r="AK32" s="44"/>
      <c r="AL32" s="38"/>
      <c r="AM32" s="47"/>
    </row>
    <row r="33" spans="1:41" ht="13.5">
      <c r="A33" s="21" t="s">
        <v>51</v>
      </c>
      <c r="B33" s="21" t="s">
        <v>92</v>
      </c>
      <c r="C33" s="21" t="s">
        <v>2</v>
      </c>
      <c r="D33" s="31" t="s">
        <v>132</v>
      </c>
      <c r="E33" s="21">
        <v>370520</v>
      </c>
      <c r="F33" s="21" t="s">
        <v>99</v>
      </c>
      <c r="G33" s="22">
        <v>9</v>
      </c>
      <c r="H33" s="127"/>
      <c r="I33" s="22">
        <v>1</v>
      </c>
      <c r="J33" s="22">
        <v>1</v>
      </c>
      <c r="K33" s="22">
        <v>3</v>
      </c>
      <c r="L33" s="22">
        <v>4</v>
      </c>
      <c r="M33" s="127"/>
      <c r="N33" s="149"/>
      <c r="O33" s="149"/>
      <c r="P33" s="149"/>
      <c r="Q33" s="149"/>
      <c r="R33" s="109"/>
      <c r="S33" s="77"/>
      <c r="T33" s="160">
        <v>5.33</v>
      </c>
      <c r="U33" s="160">
        <v>4.07</v>
      </c>
      <c r="V33" s="77">
        <v>0.6</v>
      </c>
      <c r="W33" s="159">
        <f t="shared" si="1"/>
        <v>10</v>
      </c>
      <c r="X33" s="26">
        <f>25-SUM(S33:V33)</f>
        <v>15</v>
      </c>
      <c r="Y33" s="27">
        <f>+W33/(W33+X33)</f>
        <v>0.4</v>
      </c>
      <c r="Z33" s="27">
        <f>+SUM(S33:U33)/SUM(W33:X33)</f>
        <v>0.376</v>
      </c>
      <c r="AA33" s="79">
        <f t="shared" ref="AA33:AE36" si="5">S33*$G33</f>
        <v>0</v>
      </c>
      <c r="AB33" s="79">
        <f t="shared" si="5"/>
        <v>47.97</v>
      </c>
      <c r="AC33" s="79">
        <f t="shared" si="5"/>
        <v>36.630000000000003</v>
      </c>
      <c r="AD33" s="79">
        <f t="shared" si="5"/>
        <v>5.3999999999999995</v>
      </c>
      <c r="AE33" s="79">
        <f t="shared" si="5"/>
        <v>90</v>
      </c>
      <c r="AF33" s="88">
        <f>X33*G33</f>
        <v>135</v>
      </c>
      <c r="AG33" s="88">
        <f>+AE33+AF33</f>
        <v>225</v>
      </c>
      <c r="AH33" s="29">
        <f>+SUM(AA33:AC33)/15</f>
        <v>5.64</v>
      </c>
      <c r="AI33" s="29">
        <f>+AE33/15</f>
        <v>6</v>
      </c>
      <c r="AJ33" s="29">
        <f>+(AG33)/19</f>
        <v>11.842105263157896</v>
      </c>
      <c r="AK33" s="29">
        <f>((((I33+N33)*AA33+(J33+O33)*AB33+(K33+P33)*AC33+(L33+Q33)*AD33)*3)/10)</f>
        <v>53.838000000000001</v>
      </c>
      <c r="AL33" s="26">
        <f>+AK33/72</f>
        <v>0.74775000000000003</v>
      </c>
      <c r="AM33" s="24"/>
    </row>
    <row r="34" spans="1:41" ht="13.5">
      <c r="A34" s="21" t="s">
        <v>51</v>
      </c>
      <c r="B34" s="21" t="s">
        <v>92</v>
      </c>
      <c r="C34" s="21" t="s">
        <v>2</v>
      </c>
      <c r="D34" s="31" t="s">
        <v>134</v>
      </c>
      <c r="E34" s="21">
        <v>370521</v>
      </c>
      <c r="F34" s="21" t="s">
        <v>7</v>
      </c>
      <c r="G34" s="22">
        <v>6</v>
      </c>
      <c r="H34" s="127"/>
      <c r="I34" s="22">
        <v>1</v>
      </c>
      <c r="J34" s="22">
        <v>1</v>
      </c>
      <c r="K34" s="22">
        <v>3</v>
      </c>
      <c r="L34" s="22">
        <v>4</v>
      </c>
      <c r="M34" s="127"/>
      <c r="N34" s="149"/>
      <c r="O34" s="149"/>
      <c r="P34" s="149"/>
      <c r="Q34" s="149"/>
      <c r="R34" s="109"/>
      <c r="S34" s="77"/>
      <c r="T34" s="160">
        <v>5.33</v>
      </c>
      <c r="U34" s="160">
        <v>4.67</v>
      </c>
      <c r="V34" s="77"/>
      <c r="W34" s="159">
        <f t="shared" si="1"/>
        <v>10</v>
      </c>
      <c r="X34" s="26">
        <f>25-SUM(S34:V34)</f>
        <v>15</v>
      </c>
      <c r="Y34" s="27">
        <f>+W34/(W34+X34)</f>
        <v>0.4</v>
      </c>
      <c r="Z34" s="27">
        <f>+SUM(S34:U34)/SUM(W34:X34)</f>
        <v>0.4</v>
      </c>
      <c r="AA34" s="79">
        <f t="shared" si="5"/>
        <v>0</v>
      </c>
      <c r="AB34" s="79">
        <f t="shared" si="5"/>
        <v>31.98</v>
      </c>
      <c r="AC34" s="79">
        <f t="shared" si="5"/>
        <v>28.02</v>
      </c>
      <c r="AD34" s="79">
        <f t="shared" si="5"/>
        <v>0</v>
      </c>
      <c r="AE34" s="79">
        <f t="shared" si="5"/>
        <v>60</v>
      </c>
      <c r="AF34" s="88">
        <f>X34*G34</f>
        <v>90</v>
      </c>
      <c r="AG34" s="88">
        <f>+AE34+AF34</f>
        <v>150</v>
      </c>
      <c r="AH34" s="29">
        <f>+SUM(AA34:AC34)/15</f>
        <v>4</v>
      </c>
      <c r="AI34" s="29">
        <f>+AE34/15</f>
        <v>4</v>
      </c>
      <c r="AJ34" s="29">
        <f>+(AG34)/19</f>
        <v>7.8947368421052628</v>
      </c>
      <c r="AK34" s="29">
        <f>((((I34+N34)*AA34+(J34+O34)*AB34+(K34+P34)*AC34+(L34+Q34)*AD34)*3)/10)</f>
        <v>34.811999999999998</v>
      </c>
      <c r="AL34" s="26">
        <f>+AK34/72</f>
        <v>0.48349999999999999</v>
      </c>
      <c r="AM34" s="24"/>
      <c r="AO34" s="2" t="s">
        <v>219</v>
      </c>
    </row>
    <row r="35" spans="1:41" ht="13.5">
      <c r="A35" s="21" t="s">
        <v>51</v>
      </c>
      <c r="B35" s="21" t="s">
        <v>92</v>
      </c>
      <c r="C35" s="21" t="s">
        <v>2</v>
      </c>
      <c r="D35" s="31" t="s">
        <v>117</v>
      </c>
      <c r="E35" s="21">
        <v>370522</v>
      </c>
      <c r="F35" s="21" t="s">
        <v>8</v>
      </c>
      <c r="G35" s="22">
        <v>6</v>
      </c>
      <c r="H35" s="127"/>
      <c r="I35" s="22">
        <v>1</v>
      </c>
      <c r="J35" s="22">
        <v>1</v>
      </c>
      <c r="K35" s="22">
        <v>3</v>
      </c>
      <c r="L35" s="22">
        <v>4</v>
      </c>
      <c r="M35" s="127"/>
      <c r="N35" s="149"/>
      <c r="O35" s="149"/>
      <c r="P35" s="149"/>
      <c r="Q35" s="149"/>
      <c r="R35" s="109"/>
      <c r="S35" s="77"/>
      <c r="T35" s="77">
        <v>8</v>
      </c>
      <c r="U35" s="77">
        <v>2</v>
      </c>
      <c r="V35" s="77"/>
      <c r="W35" s="159">
        <f t="shared" si="1"/>
        <v>10</v>
      </c>
      <c r="X35" s="26">
        <f>25-SUM(S35:V35)</f>
        <v>15</v>
      </c>
      <c r="Y35" s="27">
        <f>+W35/(W35+X35)</f>
        <v>0.4</v>
      </c>
      <c r="Z35" s="27">
        <f>+SUM(S35:U35)/SUM(W35:X35)</f>
        <v>0.4</v>
      </c>
      <c r="AA35" s="79">
        <f t="shared" si="5"/>
        <v>0</v>
      </c>
      <c r="AB35" s="79">
        <f t="shared" si="5"/>
        <v>48</v>
      </c>
      <c r="AC35" s="79">
        <f t="shared" si="5"/>
        <v>12</v>
      </c>
      <c r="AD35" s="79">
        <f t="shared" si="5"/>
        <v>0</v>
      </c>
      <c r="AE35" s="79">
        <f t="shared" si="5"/>
        <v>60</v>
      </c>
      <c r="AF35" s="88">
        <f>X35*G35</f>
        <v>90</v>
      </c>
      <c r="AG35" s="88">
        <f>+AE35+AF35</f>
        <v>150</v>
      </c>
      <c r="AH35" s="29">
        <f>+SUM(AA35:AC35)/15</f>
        <v>4</v>
      </c>
      <c r="AI35" s="29">
        <f>+AE35/15</f>
        <v>4</v>
      </c>
      <c r="AJ35" s="29">
        <f>+(AG35)/19</f>
        <v>7.8947368421052628</v>
      </c>
      <c r="AK35" s="29">
        <f>((((I35+N35)*AA35+(J35+O35)*AB35+(K35+P35)*AC35+(L35+Q35)*AD35)*3)/10)</f>
        <v>25.2</v>
      </c>
      <c r="AL35" s="26">
        <f>+AK35/72</f>
        <v>0.35</v>
      </c>
      <c r="AM35" s="24"/>
    </row>
    <row r="36" spans="1:41" ht="13.5">
      <c r="A36" s="21" t="s">
        <v>51</v>
      </c>
      <c r="B36" s="21" t="s">
        <v>92</v>
      </c>
      <c r="C36" s="21" t="s">
        <v>2</v>
      </c>
      <c r="D36" s="31" t="s">
        <v>131</v>
      </c>
      <c r="E36" s="21">
        <v>370523</v>
      </c>
      <c r="F36" s="21" t="s">
        <v>109</v>
      </c>
      <c r="G36" s="22">
        <v>9</v>
      </c>
      <c r="H36" s="127"/>
      <c r="I36" s="22">
        <v>1</v>
      </c>
      <c r="J36" s="22">
        <v>1</v>
      </c>
      <c r="K36" s="22">
        <v>3</v>
      </c>
      <c r="L36" s="22">
        <v>4</v>
      </c>
      <c r="M36" s="127"/>
      <c r="N36" s="149"/>
      <c r="O36" s="149"/>
      <c r="P36" s="149"/>
      <c r="Q36" s="149"/>
      <c r="R36" s="109"/>
      <c r="S36" s="77"/>
      <c r="T36" s="160">
        <v>4.83</v>
      </c>
      <c r="U36" s="160">
        <v>4.17</v>
      </c>
      <c r="V36" s="77">
        <v>1</v>
      </c>
      <c r="W36" s="159">
        <f t="shared" si="1"/>
        <v>10</v>
      </c>
      <c r="X36" s="26">
        <f>25-SUM(S36:V36)</f>
        <v>15</v>
      </c>
      <c r="Y36" s="27">
        <f>+W36/(W36+X36)</f>
        <v>0.4</v>
      </c>
      <c r="Z36" s="27">
        <f>+SUM(S36:U36)/SUM(W36:X36)</f>
        <v>0.36</v>
      </c>
      <c r="AA36" s="79">
        <f t="shared" si="5"/>
        <v>0</v>
      </c>
      <c r="AB36" s="79">
        <f t="shared" si="5"/>
        <v>43.47</v>
      </c>
      <c r="AC36" s="79">
        <f t="shared" si="5"/>
        <v>37.53</v>
      </c>
      <c r="AD36" s="79">
        <f t="shared" si="5"/>
        <v>9</v>
      </c>
      <c r="AE36" s="79">
        <f t="shared" si="5"/>
        <v>90</v>
      </c>
      <c r="AF36" s="88">
        <f>X36*G36</f>
        <v>135</v>
      </c>
      <c r="AG36" s="88">
        <f>+AE36+AF36</f>
        <v>225</v>
      </c>
      <c r="AH36" s="29">
        <f>+SUM(AA36:AC36)/15</f>
        <v>5.4</v>
      </c>
      <c r="AI36" s="29">
        <f>+AE36/15</f>
        <v>6</v>
      </c>
      <c r="AJ36" s="29">
        <f>+(AG36)/19</f>
        <v>11.842105263157896</v>
      </c>
      <c r="AK36" s="29">
        <f>((((I36+N36)*AA36+(J36+O36)*AB36+(K36+P36)*AC36+(L36+Q36)*AD36)*3)/10)</f>
        <v>57.618000000000009</v>
      </c>
      <c r="AL36" s="26">
        <f>+AK36/72</f>
        <v>0.80025000000000013</v>
      </c>
      <c r="AM36" s="24"/>
    </row>
    <row r="37" spans="1:41" s="46" customFormat="1" ht="8.25" customHeight="1">
      <c r="A37" s="34"/>
      <c r="B37" s="34"/>
      <c r="C37" s="34"/>
      <c r="D37" s="34"/>
      <c r="E37" s="34"/>
      <c r="F37" s="34"/>
      <c r="G37" s="35"/>
      <c r="H37" s="36"/>
      <c r="I37" s="36"/>
      <c r="J37" s="35"/>
      <c r="K37" s="36"/>
      <c r="L37" s="34"/>
      <c r="M37" s="36"/>
      <c r="N37" s="35"/>
      <c r="O37" s="35"/>
      <c r="P37" s="35"/>
      <c r="Q37" s="35"/>
      <c r="R37" s="109"/>
      <c r="S37" s="35"/>
      <c r="T37" s="35">
        <v>6</v>
      </c>
      <c r="U37" s="35"/>
      <c r="V37" s="35"/>
      <c r="W37" s="168"/>
      <c r="X37" s="38"/>
      <c r="Y37" s="39"/>
      <c r="Z37" s="39"/>
      <c r="AA37" s="96"/>
      <c r="AB37" s="96"/>
      <c r="AC37" s="96"/>
      <c r="AD37" s="96"/>
      <c r="AE37" s="96"/>
      <c r="AF37" s="98"/>
      <c r="AG37" s="98"/>
      <c r="AH37" s="44"/>
      <c r="AI37" s="44"/>
      <c r="AJ37" s="44"/>
      <c r="AK37" s="44"/>
      <c r="AL37" s="38"/>
      <c r="AM37" s="47"/>
    </row>
    <row r="38" spans="1:41" ht="13.5">
      <c r="A38" s="21" t="s">
        <v>51</v>
      </c>
      <c r="B38" s="21" t="s">
        <v>92</v>
      </c>
      <c r="C38" s="21" t="s">
        <v>2</v>
      </c>
      <c r="D38" s="31" t="s">
        <v>131</v>
      </c>
      <c r="E38" s="21">
        <v>370524</v>
      </c>
      <c r="F38" s="21" t="s">
        <v>110</v>
      </c>
      <c r="G38" s="22">
        <v>6</v>
      </c>
      <c r="H38" s="127"/>
      <c r="I38" s="149"/>
      <c r="J38" s="149"/>
      <c r="K38" s="149"/>
      <c r="L38" s="149"/>
      <c r="M38" s="127"/>
      <c r="N38" s="22">
        <v>1</v>
      </c>
      <c r="O38" s="22">
        <v>1</v>
      </c>
      <c r="P38" s="22">
        <v>3</v>
      </c>
      <c r="Q38" s="22">
        <v>4</v>
      </c>
      <c r="R38" s="109"/>
      <c r="S38" s="77"/>
      <c r="T38" s="160">
        <v>5.33</v>
      </c>
      <c r="U38" s="160">
        <v>4.67</v>
      </c>
      <c r="V38" s="77"/>
      <c r="W38" s="159">
        <f t="shared" si="1"/>
        <v>10</v>
      </c>
      <c r="X38" s="26">
        <f>25-SUM(S38:V38)</f>
        <v>15</v>
      </c>
      <c r="Y38" s="27">
        <f>+W38/(W38+X38)</f>
        <v>0.4</v>
      </c>
      <c r="Z38" s="27">
        <f>+SUM(S38:U38)/SUM(W38:X38)</f>
        <v>0.4</v>
      </c>
      <c r="AA38" s="79">
        <f t="shared" ref="AA38:AE40" si="6">S38*$G38</f>
        <v>0</v>
      </c>
      <c r="AB38" s="79">
        <f t="shared" si="6"/>
        <v>31.98</v>
      </c>
      <c r="AC38" s="79">
        <f t="shared" si="6"/>
        <v>28.02</v>
      </c>
      <c r="AD38" s="79">
        <f t="shared" si="6"/>
        <v>0</v>
      </c>
      <c r="AE38" s="79">
        <f t="shared" si="6"/>
        <v>60</v>
      </c>
      <c r="AF38" s="88">
        <f>X38*G38</f>
        <v>90</v>
      </c>
      <c r="AG38" s="88">
        <f>+AE38+AF38</f>
        <v>150</v>
      </c>
      <c r="AH38" s="29">
        <f>+SUM(AA38:AC38)/15</f>
        <v>4</v>
      </c>
      <c r="AI38" s="29">
        <f>+AE38/15</f>
        <v>4</v>
      </c>
      <c r="AJ38" s="29">
        <f>+(AG38)/19</f>
        <v>7.8947368421052628</v>
      </c>
      <c r="AK38" s="29">
        <f>((((I38+N38)*AA38+(J38+O38)*AB38+(K38+P38)*AC38+(L38+Q38)*AD38)*3)/10)</f>
        <v>34.811999999999998</v>
      </c>
      <c r="AL38" s="26">
        <f>+AK38/72</f>
        <v>0.48349999999999999</v>
      </c>
      <c r="AM38" s="24"/>
    </row>
    <row r="39" spans="1:41" ht="13.5">
      <c r="A39" s="21" t="s">
        <v>51</v>
      </c>
      <c r="B39" s="21" t="s">
        <v>92</v>
      </c>
      <c r="C39" s="21" t="s">
        <v>2</v>
      </c>
      <c r="D39" s="31" t="s">
        <v>134</v>
      </c>
      <c r="E39" s="21">
        <v>370525</v>
      </c>
      <c r="F39" s="21" t="s">
        <v>111</v>
      </c>
      <c r="G39" s="22">
        <v>9</v>
      </c>
      <c r="H39" s="127"/>
      <c r="I39" s="149"/>
      <c r="J39" s="149"/>
      <c r="K39" s="149"/>
      <c r="L39" s="149"/>
      <c r="M39" s="127"/>
      <c r="N39" s="22">
        <v>1</v>
      </c>
      <c r="O39" s="22">
        <v>1</v>
      </c>
      <c r="P39" s="22">
        <v>3</v>
      </c>
      <c r="Q39" s="22">
        <v>4</v>
      </c>
      <c r="R39" s="109"/>
      <c r="S39" s="77"/>
      <c r="T39" s="160">
        <v>7.11</v>
      </c>
      <c r="U39" s="160">
        <v>2.89</v>
      </c>
      <c r="V39" s="77"/>
      <c r="W39" s="159">
        <f t="shared" si="1"/>
        <v>10</v>
      </c>
      <c r="X39" s="26">
        <f>25-SUM(S39:V39)</f>
        <v>15</v>
      </c>
      <c r="Y39" s="27">
        <f>+W39/(W39+X39)</f>
        <v>0.4</v>
      </c>
      <c r="Z39" s="27">
        <f>+SUM(S39:U39)/SUM(W39:X39)</f>
        <v>0.4</v>
      </c>
      <c r="AA39" s="79">
        <f t="shared" si="6"/>
        <v>0</v>
      </c>
      <c r="AB39" s="79">
        <f t="shared" si="6"/>
        <v>63.99</v>
      </c>
      <c r="AC39" s="79">
        <f t="shared" si="6"/>
        <v>26.01</v>
      </c>
      <c r="AD39" s="79">
        <f t="shared" si="6"/>
        <v>0</v>
      </c>
      <c r="AE39" s="79">
        <f t="shared" si="6"/>
        <v>90</v>
      </c>
      <c r="AF39" s="88">
        <f>X39*G39</f>
        <v>135</v>
      </c>
      <c r="AG39" s="88">
        <f>+AE39+AF39</f>
        <v>225</v>
      </c>
      <c r="AH39" s="29">
        <f>+SUM(AA39:AC39)/15</f>
        <v>6</v>
      </c>
      <c r="AI39" s="29">
        <f>+AE39/15</f>
        <v>6</v>
      </c>
      <c r="AJ39" s="29">
        <f>+(AG39)/19</f>
        <v>11.842105263157896</v>
      </c>
      <c r="AK39" s="29">
        <f>((((I39+N39)*AA39+(J39+O39)*AB39+(K39+P39)*AC39+(L39+Q39)*AD39)*3)/10)</f>
        <v>42.606000000000009</v>
      </c>
      <c r="AL39" s="26">
        <f>+AK39/72</f>
        <v>0.59175000000000011</v>
      </c>
      <c r="AM39" s="24"/>
      <c r="AO39" s="2" t="s">
        <v>222</v>
      </c>
    </row>
    <row r="40" spans="1:41" ht="13.5">
      <c r="A40" s="21" t="s">
        <v>51</v>
      </c>
      <c r="B40" s="21" t="s">
        <v>92</v>
      </c>
      <c r="C40" s="21" t="s">
        <v>2</v>
      </c>
      <c r="D40" s="31" t="s">
        <v>129</v>
      </c>
      <c r="E40" s="21">
        <v>370526</v>
      </c>
      <c r="F40" s="21" t="s">
        <v>112</v>
      </c>
      <c r="G40" s="22">
        <v>7.5</v>
      </c>
      <c r="H40" s="127"/>
      <c r="I40" s="149"/>
      <c r="J40" s="149"/>
      <c r="K40" s="149"/>
      <c r="L40" s="149"/>
      <c r="M40" s="127"/>
      <c r="N40" s="22">
        <v>1</v>
      </c>
      <c r="O40" s="22">
        <v>1</v>
      </c>
      <c r="P40" s="22">
        <v>3</v>
      </c>
      <c r="Q40" s="22">
        <v>4</v>
      </c>
      <c r="R40" s="109"/>
      <c r="S40" s="77"/>
      <c r="T40" s="77">
        <v>8.4</v>
      </c>
      <c r="U40" s="77">
        <v>1.6</v>
      </c>
      <c r="V40" s="77"/>
      <c r="W40" s="159">
        <f t="shared" si="1"/>
        <v>10</v>
      </c>
      <c r="X40" s="26">
        <f>25-SUM(S40:V40)</f>
        <v>15</v>
      </c>
      <c r="Y40" s="27">
        <f>+W40/(W40+X40)</f>
        <v>0.4</v>
      </c>
      <c r="Z40" s="27">
        <f>+SUM(S40:U40)/SUM(W40:X40)</f>
        <v>0.4</v>
      </c>
      <c r="AA40" s="79">
        <f t="shared" si="6"/>
        <v>0</v>
      </c>
      <c r="AB40" s="79">
        <f t="shared" si="6"/>
        <v>63</v>
      </c>
      <c r="AC40" s="79">
        <f t="shared" si="6"/>
        <v>12</v>
      </c>
      <c r="AD40" s="79">
        <f t="shared" si="6"/>
        <v>0</v>
      </c>
      <c r="AE40" s="79">
        <f t="shared" si="6"/>
        <v>75</v>
      </c>
      <c r="AF40" s="88">
        <f>X40*G40</f>
        <v>112.5</v>
      </c>
      <c r="AG40" s="88">
        <f>+AE40+AF40</f>
        <v>187.5</v>
      </c>
      <c r="AH40" s="29">
        <f>+SUM(AA40:AC40)/15</f>
        <v>5</v>
      </c>
      <c r="AI40" s="29">
        <f>+AE40/15</f>
        <v>5</v>
      </c>
      <c r="AJ40" s="29">
        <f>+(AG40)/19</f>
        <v>9.8684210526315788</v>
      </c>
      <c r="AK40" s="29">
        <f>((((I40+N40)*AA40+(J40+O40)*AB40+(K40+P40)*AC40+(L40+Q40)*AD40)*3)/10)</f>
        <v>29.7</v>
      </c>
      <c r="AL40" s="26">
        <f>+AK40/72</f>
        <v>0.41249999999999998</v>
      </c>
      <c r="AM40" s="24"/>
    </row>
    <row r="41" spans="1:41" s="46" customFormat="1" ht="5.25" customHeight="1">
      <c r="A41" s="34"/>
      <c r="B41" s="34"/>
      <c r="C41" s="34"/>
      <c r="D41" s="34"/>
      <c r="E41" s="34"/>
      <c r="F41" s="34"/>
      <c r="G41" s="35"/>
      <c r="H41" s="36"/>
      <c r="I41" s="36"/>
      <c r="J41" s="35"/>
      <c r="K41" s="36"/>
      <c r="L41" s="34"/>
      <c r="M41" s="36"/>
      <c r="N41" s="35"/>
      <c r="O41" s="35"/>
      <c r="P41" s="35"/>
      <c r="Q41" s="35"/>
      <c r="R41" s="109"/>
      <c r="S41" s="35"/>
      <c r="T41" s="35"/>
      <c r="U41" s="35"/>
      <c r="V41" s="35"/>
      <c r="W41" s="168"/>
      <c r="X41" s="38"/>
      <c r="Y41" s="39"/>
      <c r="Z41" s="39"/>
      <c r="AA41" s="96"/>
      <c r="AB41" s="96"/>
      <c r="AC41" s="96"/>
      <c r="AD41" s="96"/>
      <c r="AE41" s="96"/>
      <c r="AF41" s="98"/>
      <c r="AG41" s="98"/>
      <c r="AH41" s="44"/>
      <c r="AI41" s="44"/>
      <c r="AJ41" s="44"/>
      <c r="AK41" s="44"/>
      <c r="AL41" s="38"/>
      <c r="AM41" s="47"/>
    </row>
    <row r="42" spans="1:41" ht="13.5">
      <c r="A42" s="21" t="s">
        <v>51</v>
      </c>
      <c r="B42" s="21" t="s">
        <v>92</v>
      </c>
      <c r="C42" s="21" t="s">
        <v>2</v>
      </c>
      <c r="D42" s="31" t="s">
        <v>130</v>
      </c>
      <c r="E42" s="21">
        <v>370527</v>
      </c>
      <c r="F42" s="21" t="s">
        <v>9</v>
      </c>
      <c r="G42" s="22">
        <v>7.5</v>
      </c>
      <c r="H42" s="127"/>
      <c r="I42" s="22">
        <v>1</v>
      </c>
      <c r="J42" s="22">
        <v>1</v>
      </c>
      <c r="K42" s="122">
        <v>9</v>
      </c>
      <c r="L42" s="21">
        <v>4</v>
      </c>
      <c r="M42" s="127"/>
      <c r="N42" s="149"/>
      <c r="O42" s="149"/>
      <c r="P42" s="149"/>
      <c r="Q42" s="208"/>
      <c r="R42" s="109"/>
      <c r="S42" s="160"/>
      <c r="T42" s="160">
        <v>2.5299999999999998</v>
      </c>
      <c r="U42" s="160">
        <v>7.46</v>
      </c>
      <c r="V42" s="77">
        <v>1</v>
      </c>
      <c r="W42" s="159">
        <f t="shared" si="1"/>
        <v>10.99</v>
      </c>
      <c r="X42" s="26">
        <f>25-SUM(S42:V42)</f>
        <v>14.01</v>
      </c>
      <c r="Y42" s="27">
        <f>+W42/(W42+X42)</f>
        <v>0.43959999999999999</v>
      </c>
      <c r="Z42" s="27">
        <f>+SUM(S42:U42)/SUM(W42:X42)</f>
        <v>0.39960000000000001</v>
      </c>
      <c r="AA42" s="79">
        <f>S42*$G42</f>
        <v>0</v>
      </c>
      <c r="AB42" s="79">
        <f>T42*$G42</f>
        <v>18.974999999999998</v>
      </c>
      <c r="AC42" s="79">
        <f>U42*$G42</f>
        <v>55.95</v>
      </c>
      <c r="AD42" s="79">
        <f>V42*$G42</f>
        <v>7.5</v>
      </c>
      <c r="AE42" s="79">
        <f>W42*$G42</f>
        <v>82.424999999999997</v>
      </c>
      <c r="AF42" s="88">
        <f>X42*G42</f>
        <v>105.075</v>
      </c>
      <c r="AG42" s="88">
        <f>+AE42+AF42</f>
        <v>187.5</v>
      </c>
      <c r="AH42" s="29">
        <f>+SUM(AA42:AC42)/15</f>
        <v>4.9950000000000001</v>
      </c>
      <c r="AI42" s="29">
        <f>+AE42/15</f>
        <v>5.4950000000000001</v>
      </c>
      <c r="AJ42" s="29">
        <f>+(AG42)/19</f>
        <v>9.8684210526315788</v>
      </c>
      <c r="AK42" s="166">
        <f>((((I42+N42)*AA42+(J42+O42)*AB42+(K42+P42)*AC42+(L42+Q42)*AD42)*3)/10)</f>
        <v>165.75749999999999</v>
      </c>
      <c r="AL42" s="26">
        <f>+AK42/72</f>
        <v>2.3021875000000001</v>
      </c>
      <c r="AM42" s="24"/>
      <c r="AO42" s="2" t="s">
        <v>223</v>
      </c>
    </row>
    <row r="43" spans="1:41" s="46" customFormat="1" ht="6" customHeight="1">
      <c r="A43" s="34"/>
      <c r="B43" s="34"/>
      <c r="C43" s="34"/>
      <c r="D43" s="34"/>
      <c r="E43" s="34"/>
      <c r="F43" s="34"/>
      <c r="G43" s="35"/>
      <c r="H43" s="36"/>
      <c r="I43" s="35"/>
      <c r="J43" s="35"/>
      <c r="K43" s="35"/>
      <c r="L43" s="34"/>
      <c r="M43" s="36"/>
      <c r="N43" s="35"/>
      <c r="O43" s="35"/>
      <c r="P43" s="35"/>
      <c r="Q43" s="35"/>
      <c r="R43" s="109"/>
      <c r="S43" s="78"/>
      <c r="T43" s="78"/>
      <c r="U43" s="78"/>
      <c r="V43" s="78"/>
      <c r="W43" s="168"/>
      <c r="X43" s="38"/>
      <c r="Y43" s="39"/>
      <c r="Z43" s="39"/>
      <c r="AA43" s="96"/>
      <c r="AB43" s="96"/>
      <c r="AC43" s="96"/>
      <c r="AD43" s="96"/>
      <c r="AE43" s="96"/>
      <c r="AF43" s="99"/>
      <c r="AG43" s="98"/>
      <c r="AH43" s="44"/>
      <c r="AI43" s="44"/>
      <c r="AJ43" s="44"/>
      <c r="AK43" s="44"/>
      <c r="AL43" s="38"/>
      <c r="AM43" s="47"/>
    </row>
    <row r="44" spans="1:41" ht="13.5">
      <c r="A44" s="21"/>
      <c r="B44" s="21" t="s">
        <v>92</v>
      </c>
      <c r="C44" s="21" t="s">
        <v>113</v>
      </c>
      <c r="D44" s="31" t="s">
        <v>113</v>
      </c>
      <c r="E44" s="21">
        <v>370528</v>
      </c>
      <c r="F44" s="21" t="s">
        <v>114</v>
      </c>
      <c r="G44" s="22">
        <v>24</v>
      </c>
      <c r="H44" s="127"/>
      <c r="I44" s="22"/>
      <c r="J44" s="22"/>
      <c r="K44" s="22"/>
      <c r="L44" s="21"/>
      <c r="M44" s="23"/>
      <c r="N44" s="22"/>
      <c r="O44" s="22"/>
      <c r="P44" s="22"/>
      <c r="Q44" s="22">
        <v>1</v>
      </c>
      <c r="R44" s="109"/>
      <c r="S44" s="77"/>
      <c r="T44" s="77"/>
      <c r="U44" s="77"/>
      <c r="V44" s="77"/>
      <c r="W44" s="159">
        <f t="shared" si="1"/>
        <v>0</v>
      </c>
      <c r="X44" s="26">
        <f>25-SUM(S44:V44)</f>
        <v>25</v>
      </c>
      <c r="Y44" s="27">
        <f>+W44/(W44+X44)</f>
        <v>0</v>
      </c>
      <c r="Z44" s="27">
        <f>+SUM(S44:U44)/SUM(W44:X44)</f>
        <v>0</v>
      </c>
      <c r="AA44" s="79">
        <f>S44*$G44</f>
        <v>0</v>
      </c>
      <c r="AB44" s="79">
        <f>T44*$G44</f>
        <v>0</v>
      </c>
      <c r="AC44" s="79">
        <f>U44*$G44</f>
        <v>0</v>
      </c>
      <c r="AD44" s="79">
        <f>V44*$G44</f>
        <v>0</v>
      </c>
      <c r="AE44" s="79">
        <f>W44*$G44</f>
        <v>0</v>
      </c>
      <c r="AF44" s="88">
        <f>X44*G44</f>
        <v>600</v>
      </c>
      <c r="AG44" s="88">
        <f>+AE44+AF44</f>
        <v>600</v>
      </c>
      <c r="AH44" s="29">
        <f>+SUM(AA44:AC44)/15</f>
        <v>0</v>
      </c>
      <c r="AI44" s="29">
        <f>+AE44/15</f>
        <v>0</v>
      </c>
      <c r="AJ44" s="29">
        <f>+(AG44)/19</f>
        <v>31.578947368421051</v>
      </c>
      <c r="AK44" s="152">
        <v>156</v>
      </c>
      <c r="AL44" s="26">
        <f>+AK44/72</f>
        <v>2.1666666666666665</v>
      </c>
      <c r="AM44" s="24"/>
      <c r="AN44" s="2" t="s">
        <v>214</v>
      </c>
    </row>
    <row r="45" spans="1:41" s="46" customFormat="1" ht="6" customHeight="1">
      <c r="A45" s="34"/>
      <c r="B45" s="34"/>
      <c r="C45" s="34"/>
      <c r="D45" s="34"/>
      <c r="E45" s="34"/>
      <c r="F45" s="34"/>
      <c r="G45" s="35"/>
      <c r="H45" s="36"/>
      <c r="I45" s="35"/>
      <c r="J45" s="35"/>
      <c r="K45" s="35"/>
      <c r="L45" s="34"/>
      <c r="M45" s="36"/>
      <c r="N45" s="35"/>
      <c r="O45" s="35"/>
      <c r="P45" s="35"/>
      <c r="Q45" s="35"/>
      <c r="R45" s="109"/>
      <c r="S45" s="78"/>
      <c r="T45" s="78"/>
      <c r="U45" s="78"/>
      <c r="V45" s="78"/>
      <c r="W45" s="168"/>
      <c r="X45" s="38"/>
      <c r="Y45" s="39"/>
      <c r="Z45" s="39"/>
      <c r="AA45" s="96"/>
      <c r="AB45" s="96"/>
      <c r="AC45" s="96"/>
      <c r="AD45" s="96"/>
      <c r="AE45" s="96"/>
      <c r="AF45" s="98"/>
      <c r="AG45" s="98"/>
      <c r="AH45" s="44"/>
      <c r="AI45" s="44"/>
      <c r="AJ45" s="44"/>
      <c r="AK45" s="44"/>
      <c r="AL45" s="38"/>
      <c r="AM45" s="47"/>
    </row>
    <row r="46" spans="1:41" ht="24.75" customHeight="1">
      <c r="A46" s="21">
        <v>731</v>
      </c>
      <c r="B46" s="21" t="s">
        <v>92</v>
      </c>
      <c r="C46" s="21" t="s">
        <v>4</v>
      </c>
      <c r="D46" s="31" t="s">
        <v>135</v>
      </c>
      <c r="E46" s="21">
        <v>370530</v>
      </c>
      <c r="F46" s="21" t="s">
        <v>171</v>
      </c>
      <c r="G46" s="22">
        <v>6</v>
      </c>
      <c r="H46" s="145"/>
      <c r="I46" s="22">
        <v>1</v>
      </c>
      <c r="J46" s="22">
        <v>1</v>
      </c>
      <c r="K46" s="22">
        <v>2</v>
      </c>
      <c r="L46" s="22">
        <v>3</v>
      </c>
      <c r="M46" s="23"/>
      <c r="N46" s="22"/>
      <c r="O46" s="22"/>
      <c r="P46" s="22"/>
      <c r="Q46" s="22"/>
      <c r="R46" s="109"/>
      <c r="S46" s="77"/>
      <c r="T46" s="160">
        <v>4.83</v>
      </c>
      <c r="U46" s="160">
        <v>4.17</v>
      </c>
      <c r="V46" s="77">
        <v>1</v>
      </c>
      <c r="W46" s="159">
        <f t="shared" si="1"/>
        <v>10</v>
      </c>
      <c r="X46" s="26">
        <f t="shared" ref="X46:X52" si="7">25-SUM(S46:V46)</f>
        <v>15</v>
      </c>
      <c r="Y46" s="27">
        <f t="shared" ref="Y46:Y52" si="8">+W46/(W46+X46)</f>
        <v>0.4</v>
      </c>
      <c r="Z46" s="27">
        <f t="shared" ref="Z46:Z52" si="9">+SUM(S46:U46)/SUM(W46:X46)</f>
        <v>0.36</v>
      </c>
      <c r="AA46" s="79">
        <f t="shared" ref="AA46:AE52" si="10">S46*$G46</f>
        <v>0</v>
      </c>
      <c r="AB46" s="79">
        <f t="shared" si="10"/>
        <v>28.98</v>
      </c>
      <c r="AC46" s="79">
        <f t="shared" si="10"/>
        <v>25.02</v>
      </c>
      <c r="AD46" s="79">
        <f t="shared" si="10"/>
        <v>6</v>
      </c>
      <c r="AE46" s="79">
        <f t="shared" si="10"/>
        <v>60</v>
      </c>
      <c r="AF46" s="88">
        <f t="shared" ref="AF46:AF52" si="11">X46*G46</f>
        <v>90</v>
      </c>
      <c r="AG46" s="88">
        <f t="shared" ref="AG46:AG52" si="12">+AE46+AF46</f>
        <v>150</v>
      </c>
      <c r="AH46" s="29">
        <f t="shared" ref="AH46:AH52" si="13">+SUM(AA46:AC46)/15</f>
        <v>3.6</v>
      </c>
      <c r="AI46" s="29">
        <f t="shared" ref="AI46:AI52" si="14">+AE46/15</f>
        <v>4</v>
      </c>
      <c r="AJ46" s="29">
        <f t="shared" ref="AJ46:AJ52" si="15">+(AG46)/19</f>
        <v>7.8947368421052628</v>
      </c>
      <c r="AK46" s="29">
        <f t="shared" ref="AK46:AK59" si="16">((((I46+N46)*AA46+(J46+O46)*AB46+(K46+P46)*AC46+(L46+Q46)*AD46)*3)/10)</f>
        <v>29.106000000000002</v>
      </c>
      <c r="AL46" s="26">
        <f t="shared" ref="AL46:AL52" si="17">+AK46/72</f>
        <v>0.40425</v>
      </c>
      <c r="AM46" s="24"/>
    </row>
    <row r="47" spans="1:41" ht="15" customHeight="1">
      <c r="A47" s="21">
        <v>717</v>
      </c>
      <c r="B47" s="21" t="s">
        <v>92</v>
      </c>
      <c r="C47" s="21" t="s">
        <v>4</v>
      </c>
      <c r="D47" s="31" t="s">
        <v>135</v>
      </c>
      <c r="E47" s="21">
        <v>370531</v>
      </c>
      <c r="F47" s="21" t="s">
        <v>188</v>
      </c>
      <c r="G47" s="22">
        <v>6</v>
      </c>
      <c r="H47" s="145"/>
      <c r="I47" s="22"/>
      <c r="J47" s="22"/>
      <c r="K47" s="22"/>
      <c r="L47" s="22"/>
      <c r="M47" s="23"/>
      <c r="N47" s="22">
        <v>1</v>
      </c>
      <c r="O47" s="22">
        <v>1</v>
      </c>
      <c r="P47" s="22">
        <v>2</v>
      </c>
      <c r="Q47" s="22">
        <v>3</v>
      </c>
      <c r="R47" s="109"/>
      <c r="S47" s="77"/>
      <c r="T47" s="160">
        <v>5.33</v>
      </c>
      <c r="U47" s="160">
        <v>4.67</v>
      </c>
      <c r="V47" s="77"/>
      <c r="W47" s="159">
        <f t="shared" si="1"/>
        <v>10</v>
      </c>
      <c r="X47" s="26">
        <f t="shared" si="7"/>
        <v>15</v>
      </c>
      <c r="Y47" s="27">
        <f t="shared" si="8"/>
        <v>0.4</v>
      </c>
      <c r="Z47" s="27">
        <f t="shared" si="9"/>
        <v>0.4</v>
      </c>
      <c r="AA47" s="79">
        <f t="shared" si="10"/>
        <v>0</v>
      </c>
      <c r="AB47" s="79">
        <f t="shared" si="10"/>
        <v>31.98</v>
      </c>
      <c r="AC47" s="79">
        <f t="shared" si="10"/>
        <v>28.02</v>
      </c>
      <c r="AD47" s="79">
        <f t="shared" si="10"/>
        <v>0</v>
      </c>
      <c r="AE47" s="79">
        <f t="shared" si="10"/>
        <v>60</v>
      </c>
      <c r="AF47" s="88">
        <f t="shared" si="11"/>
        <v>90</v>
      </c>
      <c r="AG47" s="88">
        <f t="shared" si="12"/>
        <v>150</v>
      </c>
      <c r="AH47" s="29">
        <f t="shared" si="13"/>
        <v>4</v>
      </c>
      <c r="AI47" s="29">
        <f t="shared" si="14"/>
        <v>4</v>
      </c>
      <c r="AJ47" s="29">
        <f t="shared" si="15"/>
        <v>7.8947368421052628</v>
      </c>
      <c r="AK47" s="180">
        <f t="shared" si="16"/>
        <v>26.405999999999999</v>
      </c>
      <c r="AL47" s="26">
        <f t="shared" si="17"/>
        <v>0.36674999999999996</v>
      </c>
      <c r="AM47" s="18"/>
    </row>
    <row r="48" spans="1:41" ht="13.5">
      <c r="A48" s="141">
        <v>731</v>
      </c>
      <c r="B48" s="141" t="s">
        <v>92</v>
      </c>
      <c r="C48" s="21" t="s">
        <v>4</v>
      </c>
      <c r="D48" s="31" t="s">
        <v>135</v>
      </c>
      <c r="E48" s="21">
        <v>370649</v>
      </c>
      <c r="F48" s="21" t="s">
        <v>197</v>
      </c>
      <c r="G48" s="22">
        <v>6</v>
      </c>
      <c r="H48" s="151"/>
      <c r="I48" s="22">
        <v>1</v>
      </c>
      <c r="J48" s="22">
        <v>1</v>
      </c>
      <c r="K48" s="22">
        <v>2</v>
      </c>
      <c r="L48" s="22">
        <v>3</v>
      </c>
      <c r="M48" s="151"/>
      <c r="N48" s="22"/>
      <c r="O48" s="22"/>
      <c r="P48" s="22"/>
      <c r="Q48" s="22"/>
      <c r="R48" s="109"/>
      <c r="S48" s="77"/>
      <c r="T48" s="77">
        <v>7</v>
      </c>
      <c r="U48" s="77">
        <v>3</v>
      </c>
      <c r="V48" s="77"/>
      <c r="W48" s="169">
        <f t="shared" si="1"/>
        <v>10</v>
      </c>
      <c r="X48" s="26">
        <f t="shared" si="7"/>
        <v>15</v>
      </c>
      <c r="Y48" s="27">
        <f t="shared" si="8"/>
        <v>0.4</v>
      </c>
      <c r="Z48" s="27">
        <f t="shared" si="9"/>
        <v>0.4</v>
      </c>
      <c r="AA48" s="79">
        <f t="shared" si="10"/>
        <v>0</v>
      </c>
      <c r="AB48" s="79">
        <f t="shared" si="10"/>
        <v>42</v>
      </c>
      <c r="AC48" s="79">
        <f t="shared" si="10"/>
        <v>18</v>
      </c>
      <c r="AD48" s="79">
        <f t="shared" si="10"/>
        <v>0</v>
      </c>
      <c r="AE48" s="79">
        <f t="shared" si="10"/>
        <v>60</v>
      </c>
      <c r="AF48" s="88">
        <f t="shared" si="11"/>
        <v>90</v>
      </c>
      <c r="AG48" s="88">
        <f t="shared" si="12"/>
        <v>150</v>
      </c>
      <c r="AH48" s="29">
        <f t="shared" si="13"/>
        <v>4</v>
      </c>
      <c r="AI48" s="29">
        <f t="shared" si="14"/>
        <v>4</v>
      </c>
      <c r="AJ48" s="29">
        <f t="shared" si="15"/>
        <v>7.8947368421052628</v>
      </c>
      <c r="AK48" s="29">
        <f t="shared" si="16"/>
        <v>23.4</v>
      </c>
      <c r="AL48" s="26">
        <f t="shared" si="17"/>
        <v>0.32499999999999996</v>
      </c>
      <c r="AM48" s="18"/>
    </row>
    <row r="49" spans="1:39" ht="29.25" customHeight="1">
      <c r="A49" s="285">
        <v>727</v>
      </c>
      <c r="B49" s="285" t="s">
        <v>92</v>
      </c>
      <c r="C49" s="285" t="s">
        <v>4</v>
      </c>
      <c r="D49" s="286" t="s">
        <v>135</v>
      </c>
      <c r="E49" s="285">
        <v>370550</v>
      </c>
      <c r="F49" s="285" t="s">
        <v>203</v>
      </c>
      <c r="G49" s="287">
        <v>6</v>
      </c>
      <c r="H49" s="288"/>
      <c r="I49" s="287"/>
      <c r="J49" s="287"/>
      <c r="K49" s="287"/>
      <c r="L49" s="287"/>
      <c r="M49" s="288"/>
      <c r="N49" s="287">
        <v>1</v>
      </c>
      <c r="O49" s="287">
        <v>1</v>
      </c>
      <c r="P49" s="287">
        <v>2</v>
      </c>
      <c r="Q49" s="287">
        <v>3</v>
      </c>
      <c r="R49" s="287"/>
      <c r="S49" s="289"/>
      <c r="T49" s="289">
        <v>3</v>
      </c>
      <c r="U49" s="289">
        <v>7</v>
      </c>
      <c r="V49" s="289"/>
      <c r="W49" s="290">
        <f t="shared" si="1"/>
        <v>10</v>
      </c>
      <c r="X49" s="291">
        <f t="shared" si="7"/>
        <v>15</v>
      </c>
      <c r="Y49" s="292">
        <f t="shared" si="8"/>
        <v>0.4</v>
      </c>
      <c r="Z49" s="292">
        <f t="shared" si="9"/>
        <v>0.4</v>
      </c>
      <c r="AA49" s="293">
        <f t="shared" si="10"/>
        <v>0</v>
      </c>
      <c r="AB49" s="293">
        <f t="shared" si="10"/>
        <v>18</v>
      </c>
      <c r="AC49" s="293">
        <f t="shared" si="10"/>
        <v>42</v>
      </c>
      <c r="AD49" s="293">
        <f t="shared" si="10"/>
        <v>0</v>
      </c>
      <c r="AE49" s="293">
        <f t="shared" si="10"/>
        <v>60</v>
      </c>
      <c r="AF49" s="294">
        <f t="shared" si="11"/>
        <v>90</v>
      </c>
      <c r="AG49" s="294">
        <f t="shared" si="12"/>
        <v>150</v>
      </c>
      <c r="AH49" s="295">
        <f t="shared" si="13"/>
        <v>4</v>
      </c>
      <c r="AI49" s="295">
        <f t="shared" si="14"/>
        <v>4</v>
      </c>
      <c r="AJ49" s="295">
        <f t="shared" si="15"/>
        <v>7.8947368421052628</v>
      </c>
      <c r="AK49" s="295">
        <f>((((I49+N49)*AA49+(J49+O49)*AB49+(K49+P49)*AC49+(L49+Q49)*AD49)*3)/10)*0.58</f>
        <v>17.748000000000001</v>
      </c>
      <c r="AL49" s="291">
        <f t="shared" si="17"/>
        <v>0.24650000000000002</v>
      </c>
      <c r="AM49" s="24"/>
    </row>
    <row r="50" spans="1:39" ht="29.25" customHeight="1">
      <c r="A50" s="285">
        <v>731</v>
      </c>
      <c r="B50" s="285" t="s">
        <v>92</v>
      </c>
      <c r="C50" s="285" t="s">
        <v>4</v>
      </c>
      <c r="D50" s="286" t="s">
        <v>135</v>
      </c>
      <c r="E50" s="285">
        <v>370550</v>
      </c>
      <c r="F50" s="285" t="s">
        <v>203</v>
      </c>
      <c r="G50" s="287">
        <v>6</v>
      </c>
      <c r="H50" s="288"/>
      <c r="I50" s="287"/>
      <c r="J50" s="287"/>
      <c r="K50" s="287"/>
      <c r="L50" s="287"/>
      <c r="M50" s="288"/>
      <c r="N50" s="287">
        <v>1</v>
      </c>
      <c r="O50" s="287">
        <v>1</v>
      </c>
      <c r="P50" s="287">
        <v>2</v>
      </c>
      <c r="Q50" s="287">
        <v>3</v>
      </c>
      <c r="R50" s="287"/>
      <c r="S50" s="289"/>
      <c r="T50" s="289">
        <v>3</v>
      </c>
      <c r="U50" s="289">
        <v>7</v>
      </c>
      <c r="V50" s="289"/>
      <c r="W50" s="290">
        <f t="shared" ref="W50" si="18">SUM(S50:V50)</f>
        <v>10</v>
      </c>
      <c r="X50" s="291">
        <f t="shared" ref="X50" si="19">25-SUM(S50:V50)</f>
        <v>15</v>
      </c>
      <c r="Y50" s="292">
        <f t="shared" ref="Y50" si="20">+W50/(W50+X50)</f>
        <v>0.4</v>
      </c>
      <c r="Z50" s="292">
        <f t="shared" ref="Z50" si="21">+SUM(S50:U50)/SUM(W50:X50)</f>
        <v>0.4</v>
      </c>
      <c r="AA50" s="293">
        <f t="shared" ref="AA50" si="22">S50*$G50</f>
        <v>0</v>
      </c>
      <c r="AB50" s="293">
        <f t="shared" ref="AB50" si="23">T50*$G50</f>
        <v>18</v>
      </c>
      <c r="AC50" s="293">
        <f t="shared" ref="AC50" si="24">U50*$G50</f>
        <v>42</v>
      </c>
      <c r="AD50" s="293">
        <f t="shared" ref="AD50" si="25">V50*$G50</f>
        <v>0</v>
      </c>
      <c r="AE50" s="293">
        <f t="shared" ref="AE50" si="26">W50*$G50</f>
        <v>60</v>
      </c>
      <c r="AF50" s="294">
        <f t="shared" ref="AF50" si="27">X50*G50</f>
        <v>90</v>
      </c>
      <c r="AG50" s="294">
        <f t="shared" ref="AG50" si="28">+AE50+AF50</f>
        <v>150</v>
      </c>
      <c r="AH50" s="295">
        <f t="shared" ref="AH50" si="29">+SUM(AA50:AC50)/15</f>
        <v>4</v>
      </c>
      <c r="AI50" s="295">
        <f t="shared" ref="AI50" si="30">+AE50/15</f>
        <v>4</v>
      </c>
      <c r="AJ50" s="295">
        <f t="shared" ref="AJ50" si="31">+(AG50)/19</f>
        <v>7.8947368421052628</v>
      </c>
      <c r="AK50" s="295">
        <f>((((I50+N50)*AA50+(J50+O50)*AB50+(K50+P50)*AC50+(L50+Q50)*AD50)*3)/10)*0.42</f>
        <v>12.852</v>
      </c>
      <c r="AL50" s="291">
        <f t="shared" ref="AL50" si="32">+AK50/72</f>
        <v>0.17849999999999999</v>
      </c>
      <c r="AM50" s="24"/>
    </row>
    <row r="51" spans="1:39" ht="26.25" customHeight="1">
      <c r="A51" s="21">
        <v>713</v>
      </c>
      <c r="B51" s="21" t="s">
        <v>92</v>
      </c>
      <c r="C51" s="21" t="s">
        <v>4</v>
      </c>
      <c r="D51" s="31" t="s">
        <v>135</v>
      </c>
      <c r="E51" s="21">
        <v>370534</v>
      </c>
      <c r="F51" s="21" t="s">
        <v>172</v>
      </c>
      <c r="G51" s="22">
        <v>6</v>
      </c>
      <c r="H51" s="145"/>
      <c r="I51" s="22"/>
      <c r="J51" s="22"/>
      <c r="K51" s="22"/>
      <c r="L51" s="22"/>
      <c r="M51" s="145"/>
      <c r="N51" s="22">
        <v>1</v>
      </c>
      <c r="O51" s="22">
        <v>1</v>
      </c>
      <c r="P51" s="22">
        <v>2</v>
      </c>
      <c r="Q51" s="22">
        <v>3</v>
      </c>
      <c r="R51" s="109"/>
      <c r="S51" s="77"/>
      <c r="T51" s="160">
        <v>4.83</v>
      </c>
      <c r="U51" s="160">
        <v>4.17</v>
      </c>
      <c r="V51" s="77">
        <v>1</v>
      </c>
      <c r="W51" s="159">
        <f t="shared" si="1"/>
        <v>10</v>
      </c>
      <c r="X51" s="26">
        <f t="shared" si="7"/>
        <v>15</v>
      </c>
      <c r="Y51" s="27">
        <f t="shared" si="8"/>
        <v>0.4</v>
      </c>
      <c r="Z51" s="27">
        <f t="shared" si="9"/>
        <v>0.36</v>
      </c>
      <c r="AA51" s="79">
        <f t="shared" si="10"/>
        <v>0</v>
      </c>
      <c r="AB51" s="79">
        <f t="shared" si="10"/>
        <v>28.98</v>
      </c>
      <c r="AC51" s="79">
        <f t="shared" si="10"/>
        <v>25.02</v>
      </c>
      <c r="AD51" s="79">
        <f t="shared" si="10"/>
        <v>6</v>
      </c>
      <c r="AE51" s="179">
        <f t="shared" si="10"/>
        <v>60</v>
      </c>
      <c r="AF51" s="88">
        <f t="shared" si="11"/>
        <v>90</v>
      </c>
      <c r="AG51" s="88">
        <f t="shared" si="12"/>
        <v>150</v>
      </c>
      <c r="AH51" s="29">
        <f t="shared" si="13"/>
        <v>3.6</v>
      </c>
      <c r="AI51" s="29">
        <f t="shared" si="14"/>
        <v>4</v>
      </c>
      <c r="AJ51" s="29">
        <f t="shared" si="15"/>
        <v>7.8947368421052628</v>
      </c>
      <c r="AK51" s="178">
        <f t="shared" si="16"/>
        <v>29.106000000000002</v>
      </c>
      <c r="AL51" s="26">
        <f t="shared" si="17"/>
        <v>0.40425</v>
      </c>
      <c r="AM51" s="18"/>
    </row>
    <row r="52" spans="1:39" ht="14.25" customHeight="1">
      <c r="A52" s="21">
        <v>732</v>
      </c>
      <c r="B52" s="21" t="s">
        <v>92</v>
      </c>
      <c r="C52" s="21" t="s">
        <v>4</v>
      </c>
      <c r="D52" s="31" t="s">
        <v>135</v>
      </c>
      <c r="E52" s="21">
        <v>370535</v>
      </c>
      <c r="F52" s="21" t="s">
        <v>163</v>
      </c>
      <c r="G52" s="22">
        <v>6</v>
      </c>
      <c r="H52" s="145"/>
      <c r="I52" s="22">
        <v>1</v>
      </c>
      <c r="J52" s="22">
        <v>1</v>
      </c>
      <c r="K52" s="22">
        <v>2</v>
      </c>
      <c r="L52" s="22">
        <v>3</v>
      </c>
      <c r="N52" s="22"/>
      <c r="O52" s="22"/>
      <c r="P52" s="22"/>
      <c r="Q52" s="22"/>
      <c r="R52" s="109"/>
      <c r="S52" s="77"/>
      <c r="T52" s="77">
        <v>10</v>
      </c>
      <c r="U52" s="77"/>
      <c r="V52" s="77"/>
      <c r="W52" s="159">
        <f t="shared" si="1"/>
        <v>10</v>
      </c>
      <c r="X52" s="26">
        <f t="shared" si="7"/>
        <v>15</v>
      </c>
      <c r="Y52" s="27">
        <f t="shared" si="8"/>
        <v>0.4</v>
      </c>
      <c r="Z52" s="27">
        <f t="shared" si="9"/>
        <v>0.4</v>
      </c>
      <c r="AA52" s="79">
        <f t="shared" si="10"/>
        <v>0</v>
      </c>
      <c r="AB52" s="79">
        <f t="shared" si="10"/>
        <v>60</v>
      </c>
      <c r="AC52" s="79">
        <f t="shared" si="10"/>
        <v>0</v>
      </c>
      <c r="AD52" s="79">
        <f t="shared" si="10"/>
        <v>0</v>
      </c>
      <c r="AE52" s="79">
        <f t="shared" si="10"/>
        <v>60</v>
      </c>
      <c r="AF52" s="88">
        <f t="shared" si="11"/>
        <v>90</v>
      </c>
      <c r="AG52" s="88">
        <f t="shared" si="12"/>
        <v>150</v>
      </c>
      <c r="AH52" s="29">
        <f t="shared" si="13"/>
        <v>4</v>
      </c>
      <c r="AI52" s="29">
        <f t="shared" si="14"/>
        <v>4</v>
      </c>
      <c r="AJ52" s="29">
        <f t="shared" si="15"/>
        <v>7.8947368421052628</v>
      </c>
      <c r="AK52" s="180">
        <f t="shared" si="16"/>
        <v>18</v>
      </c>
      <c r="AL52" s="26">
        <f t="shared" si="17"/>
        <v>0.25</v>
      </c>
      <c r="AM52" s="24"/>
    </row>
    <row r="53" spans="1:39" ht="13.5">
      <c r="A53" s="21">
        <v>731</v>
      </c>
      <c r="B53" s="21" t="s">
        <v>92</v>
      </c>
      <c r="C53" s="21" t="s">
        <v>4</v>
      </c>
      <c r="D53" s="31" t="s">
        <v>135</v>
      </c>
      <c r="E53" s="21">
        <v>370536</v>
      </c>
      <c r="F53" s="21" t="s">
        <v>189</v>
      </c>
      <c r="G53" s="22">
        <v>6</v>
      </c>
      <c r="H53" s="128"/>
      <c r="I53" s="22"/>
      <c r="J53" s="22"/>
      <c r="K53" s="22"/>
      <c r="L53" s="22"/>
      <c r="M53" s="151"/>
      <c r="N53" s="22"/>
      <c r="O53" s="22"/>
      <c r="P53" s="22"/>
      <c r="Q53" s="22"/>
      <c r="R53" s="109"/>
      <c r="S53" s="77"/>
      <c r="T53" s="160">
        <v>5.33</v>
      </c>
      <c r="U53" s="160">
        <v>4.67</v>
      </c>
      <c r="V53" s="77"/>
      <c r="W53" s="159">
        <f t="shared" si="1"/>
        <v>10</v>
      </c>
      <c r="X53" s="26">
        <f t="shared" ref="X53:X59" si="33">25-SUM(S53:V53)</f>
        <v>15</v>
      </c>
      <c r="Y53" s="27">
        <f t="shared" ref="Y53:Y59" si="34">+W53/(W53+X53)</f>
        <v>0.4</v>
      </c>
      <c r="Z53" s="27">
        <f t="shared" ref="Z53:Z59" si="35">+SUM(S53:U53)/SUM(W53:X53)</f>
        <v>0.4</v>
      </c>
      <c r="AA53" s="79">
        <f t="shared" ref="AA53:AA59" si="36">S53*$G53</f>
        <v>0</v>
      </c>
      <c r="AB53" s="79">
        <f t="shared" ref="AB53:AB59" si="37">T53*$G53</f>
        <v>31.98</v>
      </c>
      <c r="AC53" s="79">
        <f t="shared" ref="AC53:AC59" si="38">U53*$G53</f>
        <v>28.02</v>
      </c>
      <c r="AD53" s="79">
        <f t="shared" ref="AD53:AD59" si="39">V53*$G53</f>
        <v>0</v>
      </c>
      <c r="AE53" s="79">
        <f t="shared" ref="AE53:AE59" si="40">W53*$G53</f>
        <v>60</v>
      </c>
      <c r="AF53" s="88">
        <f t="shared" ref="AF53:AF59" si="41">X53*G53</f>
        <v>90</v>
      </c>
      <c r="AG53" s="88">
        <f t="shared" ref="AG53:AG59" si="42">+AE53+AF53</f>
        <v>150</v>
      </c>
      <c r="AH53" s="29">
        <f t="shared" ref="AH53:AH59" si="43">+SUM(AA53:AC53)/15</f>
        <v>4</v>
      </c>
      <c r="AI53" s="29">
        <f t="shared" ref="AI53:AI59" si="44">+AE53/15</f>
        <v>4</v>
      </c>
      <c r="AJ53" s="29">
        <f t="shared" ref="AJ53:AJ59" si="45">+(AG53)/19</f>
        <v>7.8947368421052628</v>
      </c>
      <c r="AK53" s="29">
        <f t="shared" si="16"/>
        <v>0</v>
      </c>
      <c r="AL53" s="26">
        <f t="shared" ref="AL53:AL59" si="46">+AK53/72</f>
        <v>0</v>
      </c>
      <c r="AM53" s="24"/>
    </row>
    <row r="54" spans="1:39" ht="23.25">
      <c r="A54" s="21">
        <v>731</v>
      </c>
      <c r="B54" s="21" t="s">
        <v>92</v>
      </c>
      <c r="C54" s="21" t="s">
        <v>4</v>
      </c>
      <c r="D54" s="31" t="s">
        <v>135</v>
      </c>
      <c r="E54" s="21"/>
      <c r="F54" s="138" t="s">
        <v>204</v>
      </c>
      <c r="G54" s="22">
        <v>6</v>
      </c>
      <c r="H54" s="128"/>
      <c r="I54" s="22"/>
      <c r="J54" s="22"/>
      <c r="K54" s="22"/>
      <c r="L54" s="22"/>
      <c r="M54" s="151"/>
      <c r="N54" s="22">
        <v>1</v>
      </c>
      <c r="O54" s="22">
        <v>1</v>
      </c>
      <c r="P54" s="22">
        <v>2</v>
      </c>
      <c r="Q54" s="22">
        <v>3</v>
      </c>
      <c r="R54" s="109"/>
      <c r="S54" s="77"/>
      <c r="T54" s="160">
        <v>7.33</v>
      </c>
      <c r="U54" s="160">
        <v>2.66</v>
      </c>
      <c r="V54" s="77"/>
      <c r="W54" s="159">
        <f t="shared" si="1"/>
        <v>9.99</v>
      </c>
      <c r="X54" s="26">
        <f t="shared" si="33"/>
        <v>15.01</v>
      </c>
      <c r="Y54" s="27">
        <f t="shared" si="34"/>
        <v>0.39960000000000001</v>
      </c>
      <c r="Z54" s="27">
        <f t="shared" si="35"/>
        <v>0.39960000000000001</v>
      </c>
      <c r="AA54" s="79">
        <f t="shared" si="36"/>
        <v>0</v>
      </c>
      <c r="AB54" s="79">
        <f t="shared" si="37"/>
        <v>43.980000000000004</v>
      </c>
      <c r="AC54" s="79">
        <f t="shared" si="38"/>
        <v>15.96</v>
      </c>
      <c r="AD54" s="79">
        <f t="shared" si="39"/>
        <v>0</v>
      </c>
      <c r="AE54" s="79">
        <f t="shared" si="40"/>
        <v>59.94</v>
      </c>
      <c r="AF54" s="88">
        <f t="shared" si="41"/>
        <v>90.06</v>
      </c>
      <c r="AG54" s="88">
        <f t="shared" si="42"/>
        <v>150</v>
      </c>
      <c r="AH54" s="29">
        <f t="shared" si="43"/>
        <v>3.9960000000000004</v>
      </c>
      <c r="AI54" s="29">
        <f t="shared" si="44"/>
        <v>3.996</v>
      </c>
      <c r="AJ54" s="29">
        <f t="shared" si="45"/>
        <v>7.8947368421052628</v>
      </c>
      <c r="AK54" s="29">
        <f t="shared" si="16"/>
        <v>22.770000000000003</v>
      </c>
      <c r="AL54" s="26">
        <f t="shared" si="46"/>
        <v>0.31625000000000003</v>
      </c>
      <c r="AM54" s="24"/>
    </row>
    <row r="55" spans="1:39" ht="13.5">
      <c r="A55" s="21">
        <v>731</v>
      </c>
      <c r="B55" s="21" t="s">
        <v>92</v>
      </c>
      <c r="C55" s="21" t="s">
        <v>4</v>
      </c>
      <c r="D55" s="31" t="s">
        <v>135</v>
      </c>
      <c r="E55" s="30" t="s">
        <v>190</v>
      </c>
      <c r="F55" s="21" t="s">
        <v>11</v>
      </c>
      <c r="G55" s="22">
        <v>6</v>
      </c>
      <c r="H55" s="128"/>
      <c r="I55" s="32"/>
      <c r="J55" s="22"/>
      <c r="K55" s="32"/>
      <c r="L55" s="21"/>
      <c r="M55" s="128"/>
      <c r="N55" s="128"/>
      <c r="O55" s="22"/>
      <c r="P55" s="128"/>
      <c r="Q55" s="22"/>
      <c r="R55" s="109"/>
      <c r="S55" s="77"/>
      <c r="T55" s="77"/>
      <c r="U55" s="77"/>
      <c r="V55" s="77"/>
      <c r="W55" s="159">
        <f t="shared" si="1"/>
        <v>0</v>
      </c>
      <c r="X55" s="26">
        <f t="shared" si="33"/>
        <v>25</v>
      </c>
      <c r="Y55" s="27">
        <f t="shared" si="34"/>
        <v>0</v>
      </c>
      <c r="Z55" s="27">
        <f t="shared" si="35"/>
        <v>0</v>
      </c>
      <c r="AA55" s="79">
        <f t="shared" si="36"/>
        <v>0</v>
      </c>
      <c r="AB55" s="79">
        <f t="shared" si="37"/>
        <v>0</v>
      </c>
      <c r="AC55" s="79">
        <f t="shared" si="38"/>
        <v>0</v>
      </c>
      <c r="AD55" s="79">
        <f t="shared" si="39"/>
        <v>0</v>
      </c>
      <c r="AE55" s="79">
        <f t="shared" si="40"/>
        <v>0</v>
      </c>
      <c r="AF55" s="88">
        <f t="shared" si="41"/>
        <v>150</v>
      </c>
      <c r="AG55" s="88">
        <f t="shared" si="42"/>
        <v>150</v>
      </c>
      <c r="AH55" s="29">
        <f t="shared" si="43"/>
        <v>0</v>
      </c>
      <c r="AI55" s="29">
        <f t="shared" si="44"/>
        <v>0</v>
      </c>
      <c r="AJ55" s="29">
        <f t="shared" si="45"/>
        <v>7.8947368421052628</v>
      </c>
      <c r="AK55" s="29">
        <f t="shared" si="16"/>
        <v>0</v>
      </c>
      <c r="AL55" s="26">
        <f t="shared" si="46"/>
        <v>0</v>
      </c>
      <c r="AM55" s="24"/>
    </row>
    <row r="56" spans="1:39" ht="13.5">
      <c r="A56" s="21">
        <v>731</v>
      </c>
      <c r="B56" s="21" t="s">
        <v>92</v>
      </c>
      <c r="C56" s="21" t="s">
        <v>4</v>
      </c>
      <c r="D56" s="31" t="s">
        <v>135</v>
      </c>
      <c r="E56" s="21">
        <v>370539</v>
      </c>
      <c r="F56" s="21" t="s">
        <v>10</v>
      </c>
      <c r="G56" s="22">
        <v>6</v>
      </c>
      <c r="H56" s="128"/>
      <c r="I56" s="22">
        <v>1</v>
      </c>
      <c r="J56" s="22">
        <v>1</v>
      </c>
      <c r="K56" s="22">
        <v>2</v>
      </c>
      <c r="L56" s="21">
        <v>3</v>
      </c>
      <c r="M56" s="151"/>
      <c r="N56" s="22"/>
      <c r="O56" s="22"/>
      <c r="P56" s="22"/>
      <c r="Q56" s="22"/>
      <c r="R56" s="109"/>
      <c r="S56" s="77"/>
      <c r="T56" s="77">
        <v>8</v>
      </c>
      <c r="U56" s="77">
        <v>2</v>
      </c>
      <c r="V56" s="77"/>
      <c r="W56" s="159">
        <f t="shared" si="1"/>
        <v>10</v>
      </c>
      <c r="X56" s="26">
        <f t="shared" si="33"/>
        <v>15</v>
      </c>
      <c r="Y56" s="27">
        <f t="shared" si="34"/>
        <v>0.4</v>
      </c>
      <c r="Z56" s="27">
        <f t="shared" si="35"/>
        <v>0.4</v>
      </c>
      <c r="AA56" s="79">
        <f t="shared" si="36"/>
        <v>0</v>
      </c>
      <c r="AB56" s="79">
        <f t="shared" si="37"/>
        <v>48</v>
      </c>
      <c r="AC56" s="79">
        <f t="shared" si="38"/>
        <v>12</v>
      </c>
      <c r="AD56" s="79">
        <f t="shared" si="39"/>
        <v>0</v>
      </c>
      <c r="AE56" s="79">
        <f t="shared" si="40"/>
        <v>60</v>
      </c>
      <c r="AF56" s="88">
        <f t="shared" si="41"/>
        <v>90</v>
      </c>
      <c r="AG56" s="88">
        <f t="shared" si="42"/>
        <v>150</v>
      </c>
      <c r="AH56" s="29">
        <f t="shared" si="43"/>
        <v>4</v>
      </c>
      <c r="AI56" s="29">
        <f t="shared" si="44"/>
        <v>4</v>
      </c>
      <c r="AJ56" s="29">
        <f t="shared" si="45"/>
        <v>7.8947368421052628</v>
      </c>
      <c r="AK56" s="29">
        <f>((((I56+N56)*AA56+(J56+O56)*AB56+(K56+P56)*AC56+(L56+Q56)*AD56)*3)/10)</f>
        <v>21.6</v>
      </c>
      <c r="AL56" s="26">
        <f t="shared" si="46"/>
        <v>0.30000000000000004</v>
      </c>
      <c r="AM56" s="24"/>
    </row>
    <row r="57" spans="1:39" ht="13.5">
      <c r="A57" s="21"/>
      <c r="B57" s="21" t="s">
        <v>92</v>
      </c>
      <c r="C57" s="21" t="s">
        <v>4</v>
      </c>
      <c r="D57" s="31" t="s">
        <v>135</v>
      </c>
      <c r="E57" s="30" t="s">
        <v>191</v>
      </c>
      <c r="F57" s="31"/>
      <c r="G57" s="22">
        <v>6</v>
      </c>
      <c r="H57" s="128"/>
      <c r="I57" s="32"/>
      <c r="J57" s="22"/>
      <c r="K57" s="32"/>
      <c r="L57" s="21"/>
      <c r="M57" s="128"/>
      <c r="N57" s="128"/>
      <c r="O57" s="22"/>
      <c r="P57" s="128"/>
      <c r="Q57" s="22"/>
      <c r="R57" s="109"/>
      <c r="S57" s="77"/>
      <c r="T57" s="77"/>
      <c r="U57" s="77"/>
      <c r="V57" s="77"/>
      <c r="W57" s="159">
        <f t="shared" si="1"/>
        <v>0</v>
      </c>
      <c r="X57" s="26">
        <f t="shared" si="33"/>
        <v>25</v>
      </c>
      <c r="Y57" s="27">
        <f t="shared" si="34"/>
        <v>0</v>
      </c>
      <c r="Z57" s="27">
        <f t="shared" si="35"/>
        <v>0</v>
      </c>
      <c r="AA57" s="79">
        <f t="shared" si="36"/>
        <v>0</v>
      </c>
      <c r="AB57" s="79">
        <f t="shared" si="37"/>
        <v>0</v>
      </c>
      <c r="AC57" s="79">
        <f t="shared" si="38"/>
        <v>0</v>
      </c>
      <c r="AD57" s="79">
        <f t="shared" si="39"/>
        <v>0</v>
      </c>
      <c r="AE57" s="79">
        <f t="shared" si="40"/>
        <v>0</v>
      </c>
      <c r="AF57" s="88">
        <f t="shared" si="41"/>
        <v>150</v>
      </c>
      <c r="AG57" s="88">
        <f t="shared" si="42"/>
        <v>150</v>
      </c>
      <c r="AH57" s="29">
        <f t="shared" si="43"/>
        <v>0</v>
      </c>
      <c r="AI57" s="29">
        <f t="shared" si="44"/>
        <v>0</v>
      </c>
      <c r="AJ57" s="29">
        <f t="shared" si="45"/>
        <v>7.8947368421052628</v>
      </c>
      <c r="AK57" s="29">
        <f t="shared" si="16"/>
        <v>0</v>
      </c>
      <c r="AL57" s="26">
        <f t="shared" si="46"/>
        <v>0</v>
      </c>
      <c r="AM57" s="24"/>
    </row>
    <row r="58" spans="1:39" ht="13.5">
      <c r="A58" s="21"/>
      <c r="B58" s="21" t="s">
        <v>92</v>
      </c>
      <c r="C58" s="21" t="s">
        <v>4</v>
      </c>
      <c r="D58" s="31" t="s">
        <v>135</v>
      </c>
      <c r="E58" s="21">
        <v>370541</v>
      </c>
      <c r="F58" s="21" t="s">
        <v>192</v>
      </c>
      <c r="G58" s="22">
        <v>3</v>
      </c>
      <c r="H58" s="127"/>
      <c r="I58" s="128"/>
      <c r="J58" s="22"/>
      <c r="K58" s="128"/>
      <c r="L58" s="21"/>
      <c r="M58" s="128"/>
      <c r="N58" s="22"/>
      <c r="O58" s="22"/>
      <c r="P58" s="22"/>
      <c r="Q58" s="22"/>
      <c r="R58" s="109"/>
      <c r="S58" s="77"/>
      <c r="T58" s="77"/>
      <c r="U58" s="77"/>
      <c r="V58" s="77"/>
      <c r="W58" s="159">
        <f t="shared" si="1"/>
        <v>0</v>
      </c>
      <c r="X58" s="26">
        <f>25-SUM(S58:V58)</f>
        <v>25</v>
      </c>
      <c r="Y58" s="27">
        <f>+W58/(W58+X58)</f>
        <v>0</v>
      </c>
      <c r="Z58" s="27">
        <f>+SUM(S58:U58)/SUM(W58:X58)</f>
        <v>0</v>
      </c>
      <c r="AA58" s="79">
        <f>S58*$G58</f>
        <v>0</v>
      </c>
      <c r="AB58" s="79">
        <f>T58*$G58</f>
        <v>0</v>
      </c>
      <c r="AC58" s="79">
        <f>U58*$G58</f>
        <v>0</v>
      </c>
      <c r="AD58" s="79">
        <f>V58*$G58</f>
        <v>0</v>
      </c>
      <c r="AE58" s="79">
        <f>W58*$G58</f>
        <v>0</v>
      </c>
      <c r="AF58" s="88">
        <f>X58*G58</f>
        <v>75</v>
      </c>
      <c r="AG58" s="88">
        <f>+AE58+AF58</f>
        <v>75</v>
      </c>
      <c r="AH58" s="29">
        <f>+SUM(AA58:AC58)/15</f>
        <v>0</v>
      </c>
      <c r="AI58" s="29">
        <f>+AE58/15</f>
        <v>0</v>
      </c>
      <c r="AJ58" s="29">
        <f>+(AG58)/19</f>
        <v>3.9473684210526314</v>
      </c>
      <c r="AK58" s="29">
        <f>((((I58+N58)*AA58+(J58+O58)*AB58+(K58+P58)*AC58+(L58+Q58)*AD58)*3)/10)</f>
        <v>0</v>
      </c>
      <c r="AL58" s="26">
        <f>+AK58/72</f>
        <v>0</v>
      </c>
      <c r="AM58" s="24"/>
    </row>
    <row r="59" spans="1:39" ht="13.5">
      <c r="A59" s="21"/>
      <c r="B59" s="21" t="s">
        <v>92</v>
      </c>
      <c r="C59" s="21" t="s">
        <v>4</v>
      </c>
      <c r="D59" s="31" t="s">
        <v>135</v>
      </c>
      <c r="E59" s="21">
        <v>370542</v>
      </c>
      <c r="F59" s="21" t="s">
        <v>192</v>
      </c>
      <c r="G59" s="22">
        <v>6</v>
      </c>
      <c r="H59" s="127"/>
      <c r="I59" s="128"/>
      <c r="J59" s="22"/>
      <c r="K59" s="128"/>
      <c r="L59" s="21"/>
      <c r="M59" s="128"/>
      <c r="N59" s="22"/>
      <c r="O59" s="22"/>
      <c r="P59" s="22"/>
      <c r="Q59" s="22"/>
      <c r="R59" s="109"/>
      <c r="S59" s="77"/>
      <c r="T59" s="77"/>
      <c r="U59" s="77"/>
      <c r="V59" s="77"/>
      <c r="W59" s="25">
        <f>+SUM(S59:V59)</f>
        <v>0</v>
      </c>
      <c r="X59" s="26">
        <f t="shared" si="33"/>
        <v>25</v>
      </c>
      <c r="Y59" s="27">
        <f t="shared" si="34"/>
        <v>0</v>
      </c>
      <c r="Z59" s="27">
        <f t="shared" si="35"/>
        <v>0</v>
      </c>
      <c r="AA59" s="79">
        <f t="shared" si="36"/>
        <v>0</v>
      </c>
      <c r="AB59" s="79">
        <f t="shared" si="37"/>
        <v>0</v>
      </c>
      <c r="AC59" s="79">
        <f t="shared" si="38"/>
        <v>0</v>
      </c>
      <c r="AD59" s="79">
        <f t="shared" si="39"/>
        <v>0</v>
      </c>
      <c r="AE59" s="79">
        <f t="shared" si="40"/>
        <v>0</v>
      </c>
      <c r="AF59" s="88">
        <f t="shared" si="41"/>
        <v>150</v>
      </c>
      <c r="AG59" s="88">
        <f t="shared" si="42"/>
        <v>150</v>
      </c>
      <c r="AH59" s="29">
        <f t="shared" si="43"/>
        <v>0</v>
      </c>
      <c r="AI59" s="29">
        <f t="shared" si="44"/>
        <v>0</v>
      </c>
      <c r="AJ59" s="29">
        <f t="shared" si="45"/>
        <v>7.8947368421052628</v>
      </c>
      <c r="AK59" s="29">
        <f t="shared" si="16"/>
        <v>0</v>
      </c>
      <c r="AL59" s="26">
        <f t="shared" si="46"/>
        <v>0</v>
      </c>
      <c r="AM59" s="24"/>
    </row>
    <row r="60" spans="1:39" s="46" customFormat="1" ht="7.5" customHeight="1">
      <c r="A60" s="34"/>
      <c r="B60" s="34"/>
      <c r="C60" s="34"/>
      <c r="D60" s="34"/>
      <c r="E60" s="34"/>
      <c r="F60" s="34"/>
      <c r="G60" s="35"/>
      <c r="H60" s="36"/>
      <c r="I60" s="36"/>
      <c r="J60" s="35"/>
      <c r="K60" s="36"/>
      <c r="L60" s="34"/>
      <c r="M60" s="36"/>
      <c r="N60" s="35"/>
      <c r="O60" s="35"/>
      <c r="P60" s="35"/>
      <c r="Q60" s="35"/>
      <c r="R60" s="109"/>
      <c r="S60" s="35"/>
      <c r="T60" s="35"/>
      <c r="U60" s="35"/>
      <c r="V60" s="35"/>
      <c r="W60" s="37"/>
      <c r="X60" s="38"/>
      <c r="Y60" s="39"/>
      <c r="Z60" s="39"/>
      <c r="AA60" s="38"/>
      <c r="AB60" s="38"/>
      <c r="AC60" s="40"/>
      <c r="AD60" s="41"/>
      <c r="AE60" s="42"/>
      <c r="AF60" s="43"/>
      <c r="AG60" s="43"/>
      <c r="AH60" s="44"/>
      <c r="AI60" s="44"/>
      <c r="AJ60" s="44"/>
      <c r="AK60" s="44"/>
      <c r="AL60" s="38"/>
      <c r="AM60" s="47"/>
    </row>
    <row r="61" spans="1:39" ht="13.5">
      <c r="AK61" s="94">
        <f>SUM(AK9:AK60)</f>
        <v>1865.5004999999996</v>
      </c>
      <c r="AL61" s="94">
        <f>SUM(AL9:AL60)</f>
        <v>25.909729166666672</v>
      </c>
    </row>
    <row r="62" spans="1:39" ht="13.5">
      <c r="H62" s="125"/>
    </row>
    <row r="63" spans="1:39">
      <c r="F63" s="165"/>
      <c r="H63" s="2"/>
    </row>
    <row r="64" spans="1:39">
      <c r="B64" s="172" t="s">
        <v>205</v>
      </c>
      <c r="C64" s="173"/>
      <c r="D64" s="173"/>
      <c r="E64" s="173"/>
      <c r="F64" s="172"/>
      <c r="G64" s="174"/>
      <c r="H64" s="174"/>
      <c r="I64" s="172"/>
      <c r="J64" s="172"/>
      <c r="K64" s="172"/>
      <c r="L64" s="172"/>
      <c r="M64" s="174"/>
    </row>
    <row r="68" spans="6:7" ht="71.25" customHeight="1">
      <c r="F68" s="165"/>
    </row>
    <row r="69" spans="6:7" ht="11.25" customHeight="1"/>
    <row r="70" spans="6:7" ht="9.75" customHeight="1"/>
    <row r="71" spans="6:7" ht="10.5" customHeight="1"/>
    <row r="74" spans="6:7">
      <c r="G74" s="2"/>
    </row>
    <row r="75" spans="6:7">
      <c r="G75" s="2"/>
    </row>
  </sheetData>
  <mergeCells count="35">
    <mergeCell ref="AH8:AH9"/>
    <mergeCell ref="AI8:AI9"/>
    <mergeCell ref="AJ8:AJ9"/>
    <mergeCell ref="AM8:AM9"/>
    <mergeCell ref="X8:X9"/>
    <mergeCell ref="Y8:Y9"/>
    <mergeCell ref="Z8:Z9"/>
    <mergeCell ref="AA8:AE8"/>
    <mergeCell ref="AG8:AG9"/>
    <mergeCell ref="S8:W8"/>
    <mergeCell ref="S7:AJ7"/>
    <mergeCell ref="AK7:AK9"/>
    <mergeCell ref="AL7:AL9"/>
    <mergeCell ref="A8:A9"/>
    <mergeCell ref="B8:B9"/>
    <mergeCell ref="C8:C9"/>
    <mergeCell ref="D8:D9"/>
    <mergeCell ref="E8:E9"/>
    <mergeCell ref="AF8:AF9"/>
    <mergeCell ref="F8:F9"/>
    <mergeCell ref="G8:G9"/>
    <mergeCell ref="H8:H9"/>
    <mergeCell ref="I8:L8"/>
    <mergeCell ref="M8:M9"/>
    <mergeCell ref="N8:Q8"/>
    <mergeCell ref="A1:Y1"/>
    <mergeCell ref="A3:Q3"/>
    <mergeCell ref="A4:Q4"/>
    <mergeCell ref="A6:A7"/>
    <mergeCell ref="B6:G6"/>
    <mergeCell ref="H6:Q6"/>
    <mergeCell ref="S6:AK6"/>
    <mergeCell ref="B7:G7"/>
    <mergeCell ref="H7:L7"/>
    <mergeCell ref="M7:Q7"/>
  </mergeCells>
  <pageMargins left="0.18" right="0.17" top="0.21" bottom="0.17" header="0" footer="0"/>
  <pageSetup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322"/>
  <sheetViews>
    <sheetView topLeftCell="A19" zoomScaleNormal="100" workbookViewId="0">
      <selection activeCell="AS57" sqref="AS57"/>
    </sheetView>
  </sheetViews>
  <sheetFormatPr baseColWidth="10" defaultColWidth="11.42578125" defaultRowHeight="12.75"/>
  <cols>
    <col min="1" max="1" width="5.28515625" style="2" customWidth="1"/>
    <col min="2" max="2" width="8" style="2" customWidth="1"/>
    <col min="3" max="3" width="5.42578125" style="3" customWidth="1"/>
    <col min="4" max="4" width="6.42578125" style="3" customWidth="1"/>
    <col min="5" max="5" width="6.7109375" style="3" customWidth="1"/>
    <col min="6" max="6" width="30.28515625" style="2" customWidth="1"/>
    <col min="7" max="8" width="5.140625" style="1" customWidth="1"/>
    <col min="9" max="9" width="3.28515625" style="2" customWidth="1"/>
    <col min="10" max="10" width="3.5703125" style="2" customWidth="1"/>
    <col min="11" max="11" width="3.42578125" style="2" customWidth="1"/>
    <col min="12" max="12" width="3.140625" style="2" customWidth="1"/>
    <col min="13" max="13" width="4.85546875" style="1" customWidth="1"/>
    <col min="14" max="14" width="3.28515625" style="2" customWidth="1"/>
    <col min="15" max="15" width="3.140625" style="2" customWidth="1"/>
    <col min="16" max="16" width="3.85546875" style="2" customWidth="1"/>
    <col min="17" max="17" width="3.28515625" style="2" customWidth="1"/>
    <col min="18" max="18" width="1.7109375" style="2" customWidth="1"/>
    <col min="19" max="21" width="4" style="1" bestFit="1" customWidth="1"/>
    <col min="22" max="22" width="3.7109375" style="1" customWidth="1"/>
    <col min="23" max="23" width="5.7109375" style="1" customWidth="1"/>
    <col min="24" max="24" width="5.7109375" style="1" hidden="1" customWidth="1"/>
    <col min="25" max="25" width="7" style="1" hidden="1" customWidth="1"/>
    <col min="26" max="26" width="6.140625" style="1" hidden="1" customWidth="1"/>
    <col min="27" max="27" width="3.7109375" style="1" customWidth="1"/>
    <col min="28" max="28" width="4" style="1" customWidth="1"/>
    <col min="29" max="29" width="3.7109375" style="1" customWidth="1"/>
    <col min="30" max="30" width="4.85546875" style="1" customWidth="1"/>
    <col min="31" max="31" width="4.7109375" style="1" customWidth="1"/>
    <col min="32" max="36" width="5.28515625" style="1" hidden="1" customWidth="1"/>
    <col min="37" max="37" width="9" style="1" customWidth="1"/>
    <col min="38" max="38" width="8.7109375" style="1" customWidth="1"/>
    <col min="39" max="39" width="9.7109375" style="2" customWidth="1"/>
    <col min="40" max="40" width="7.7109375" style="2" customWidth="1"/>
    <col min="41" max="41" width="4.28515625" style="2" customWidth="1"/>
    <col min="42" max="42" width="6.85546875" style="2" customWidth="1"/>
    <col min="43" max="43" width="7.5703125" style="2" customWidth="1"/>
    <col min="44" max="16384" width="11.42578125" style="2"/>
  </cols>
  <sheetData>
    <row r="1" spans="1:44" ht="18">
      <c r="A1" s="220" t="s">
        <v>147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</row>
    <row r="2" spans="1:44">
      <c r="A2" s="4"/>
      <c r="B2" s="4"/>
      <c r="C2" s="4"/>
      <c r="D2" s="4"/>
      <c r="E2" s="4"/>
      <c r="F2" s="5"/>
      <c r="G2" s="4"/>
      <c r="H2" s="4"/>
      <c r="I2" s="4"/>
      <c r="J2" s="5"/>
      <c r="K2" s="4"/>
      <c r="L2" s="4"/>
      <c r="M2" s="4"/>
      <c r="N2" s="4"/>
      <c r="O2" s="5"/>
      <c r="P2" s="5"/>
      <c r="Q2" s="5"/>
      <c r="R2" s="5"/>
    </row>
    <row r="3" spans="1:44">
      <c r="A3" s="221" t="s">
        <v>157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19"/>
    </row>
    <row r="4" spans="1:44">
      <c r="A4" s="222" t="s">
        <v>207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0"/>
    </row>
    <row r="5" spans="1:44">
      <c r="B5" s="6"/>
    </row>
    <row r="6" spans="1:44" s="103" customFormat="1">
      <c r="A6" s="224" t="s">
        <v>32</v>
      </c>
      <c r="B6" s="225" t="s">
        <v>38</v>
      </c>
      <c r="C6" s="226"/>
      <c r="D6" s="226"/>
      <c r="E6" s="226"/>
      <c r="F6" s="226"/>
      <c r="G6" s="226"/>
      <c r="H6" s="225" t="s">
        <v>39</v>
      </c>
      <c r="I6" s="226"/>
      <c r="J6" s="226"/>
      <c r="K6" s="226"/>
      <c r="L6" s="226"/>
      <c r="M6" s="226"/>
      <c r="N6" s="226"/>
      <c r="O6" s="226"/>
      <c r="P6" s="226"/>
      <c r="Q6" s="227"/>
      <c r="R6" s="225" t="s">
        <v>36</v>
      </c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7"/>
      <c r="AL6" s="102" t="s">
        <v>37</v>
      </c>
    </row>
    <row r="7" spans="1:44" s="103" customFormat="1" ht="25.5">
      <c r="A7" s="224"/>
      <c r="B7" s="228" t="s">
        <v>35</v>
      </c>
      <c r="C7" s="229"/>
      <c r="D7" s="229"/>
      <c r="E7" s="229"/>
      <c r="F7" s="229"/>
      <c r="G7" s="230"/>
      <c r="H7" s="228" t="s">
        <v>27</v>
      </c>
      <c r="I7" s="229"/>
      <c r="J7" s="229"/>
      <c r="K7" s="229"/>
      <c r="L7" s="230"/>
      <c r="M7" s="228" t="s">
        <v>26</v>
      </c>
      <c r="N7" s="229"/>
      <c r="O7" s="229"/>
      <c r="P7" s="229"/>
      <c r="Q7" s="230"/>
      <c r="R7" s="260"/>
      <c r="S7" s="228" t="s">
        <v>34</v>
      </c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34" t="s">
        <v>40</v>
      </c>
      <c r="AL7" s="264" t="s">
        <v>28</v>
      </c>
      <c r="AM7" s="101" t="s">
        <v>33</v>
      </c>
    </row>
    <row r="8" spans="1:44" s="10" customFormat="1" ht="13.5" customHeight="1">
      <c r="A8" s="237" t="s">
        <v>19</v>
      </c>
      <c r="B8" s="237" t="s">
        <v>22</v>
      </c>
      <c r="C8" s="256" t="s">
        <v>137</v>
      </c>
      <c r="D8" s="238" t="s">
        <v>17</v>
      </c>
      <c r="E8" s="238" t="s">
        <v>138</v>
      </c>
      <c r="F8" s="237" t="s">
        <v>23</v>
      </c>
      <c r="G8" s="242" t="s">
        <v>93</v>
      </c>
      <c r="H8" s="244" t="s">
        <v>141</v>
      </c>
      <c r="I8" s="246" t="s">
        <v>43</v>
      </c>
      <c r="J8" s="247"/>
      <c r="K8" s="247"/>
      <c r="L8" s="248"/>
      <c r="M8" s="244" t="s">
        <v>141</v>
      </c>
      <c r="N8" s="246" t="s">
        <v>43</v>
      </c>
      <c r="O8" s="247"/>
      <c r="P8" s="247"/>
      <c r="Q8" s="248"/>
      <c r="R8" s="261"/>
      <c r="S8" s="257" t="s">
        <v>21</v>
      </c>
      <c r="T8" s="258"/>
      <c r="U8" s="258"/>
      <c r="V8" s="258"/>
      <c r="W8" s="259"/>
      <c r="X8" s="264" t="s">
        <v>20</v>
      </c>
      <c r="Y8" s="266" t="s">
        <v>31</v>
      </c>
      <c r="Z8" s="266" t="s">
        <v>30</v>
      </c>
      <c r="AA8" s="267" t="s">
        <v>14</v>
      </c>
      <c r="AB8" s="268"/>
      <c r="AC8" s="268"/>
      <c r="AD8" s="268"/>
      <c r="AE8" s="269"/>
      <c r="AF8" s="270" t="s">
        <v>24</v>
      </c>
      <c r="AG8" s="270" t="s">
        <v>25</v>
      </c>
      <c r="AH8" s="263" t="s">
        <v>15</v>
      </c>
      <c r="AI8" s="263" t="s">
        <v>16</v>
      </c>
      <c r="AJ8" s="263" t="s">
        <v>13</v>
      </c>
      <c r="AK8" s="235"/>
      <c r="AL8" s="272"/>
      <c r="AM8" s="244" t="s">
        <v>148</v>
      </c>
      <c r="AN8" s="103"/>
      <c r="AO8" s="103"/>
      <c r="AP8" s="103"/>
      <c r="AQ8" s="103"/>
      <c r="AR8" s="103"/>
    </row>
    <row r="9" spans="1:44" s="17" customFormat="1" ht="22.5" customHeight="1">
      <c r="A9" s="237"/>
      <c r="B9" s="237"/>
      <c r="C9" s="256"/>
      <c r="D9" s="239"/>
      <c r="E9" s="239"/>
      <c r="F9" s="237"/>
      <c r="G9" s="243"/>
      <c r="H9" s="245"/>
      <c r="I9" s="11" t="s">
        <v>41</v>
      </c>
      <c r="J9" s="12" t="s">
        <v>42</v>
      </c>
      <c r="K9" s="7" t="s">
        <v>12</v>
      </c>
      <c r="L9" s="7" t="s">
        <v>44</v>
      </c>
      <c r="M9" s="245"/>
      <c r="N9" s="11" t="s">
        <v>41</v>
      </c>
      <c r="O9" s="12" t="s">
        <v>42</v>
      </c>
      <c r="P9" s="7" t="s">
        <v>12</v>
      </c>
      <c r="Q9" s="7" t="s">
        <v>44</v>
      </c>
      <c r="R9" s="262"/>
      <c r="S9" s="112" t="s">
        <v>41</v>
      </c>
      <c r="T9" s="112" t="s">
        <v>42</v>
      </c>
      <c r="U9" s="101" t="s">
        <v>12</v>
      </c>
      <c r="V9" s="101" t="s">
        <v>44</v>
      </c>
      <c r="W9" s="117" t="s">
        <v>29</v>
      </c>
      <c r="X9" s="265"/>
      <c r="Y9" s="266"/>
      <c r="Z9" s="266"/>
      <c r="AA9" s="116" t="s">
        <v>41</v>
      </c>
      <c r="AB9" s="116" t="s">
        <v>42</v>
      </c>
      <c r="AC9" s="118" t="s">
        <v>12</v>
      </c>
      <c r="AD9" s="119" t="s">
        <v>44</v>
      </c>
      <c r="AE9" s="120" t="s">
        <v>18</v>
      </c>
      <c r="AF9" s="271"/>
      <c r="AG9" s="271"/>
      <c r="AH9" s="263"/>
      <c r="AI9" s="263"/>
      <c r="AJ9" s="263"/>
      <c r="AK9" s="236"/>
      <c r="AL9" s="265"/>
      <c r="AM9" s="244"/>
      <c r="AN9" s="113"/>
      <c r="AO9" s="113"/>
      <c r="AP9" s="113"/>
      <c r="AQ9" s="113"/>
      <c r="AR9" s="113"/>
    </row>
    <row r="10" spans="1:44" ht="13.5">
      <c r="A10" s="21" t="s">
        <v>51</v>
      </c>
      <c r="B10" s="21" t="s">
        <v>116</v>
      </c>
      <c r="C10" s="21" t="s">
        <v>2</v>
      </c>
      <c r="D10" s="21" t="s">
        <v>117</v>
      </c>
      <c r="E10" s="21">
        <v>370601</v>
      </c>
      <c r="F10" s="21" t="s">
        <v>100</v>
      </c>
      <c r="G10" s="22">
        <v>6</v>
      </c>
      <c r="H10" s="127"/>
      <c r="I10" s="22">
        <v>1</v>
      </c>
      <c r="J10" s="22">
        <v>1</v>
      </c>
      <c r="K10" s="22">
        <v>2</v>
      </c>
      <c r="L10" s="21">
        <v>4</v>
      </c>
      <c r="M10" s="23"/>
      <c r="N10" s="22"/>
      <c r="O10" s="22"/>
      <c r="P10" s="22"/>
      <c r="Q10" s="22"/>
      <c r="R10" s="105"/>
      <c r="S10" s="77"/>
      <c r="T10" s="77">
        <v>8</v>
      </c>
      <c r="U10" s="77">
        <v>2</v>
      </c>
      <c r="V10" s="132"/>
      <c r="W10" s="25">
        <f>+SUM(S10:V10)</f>
        <v>10</v>
      </c>
      <c r="X10" s="26">
        <f>25-SUM(S10:V10)</f>
        <v>15</v>
      </c>
      <c r="Y10" s="27">
        <f>+W10/(W10+X10)</f>
        <v>0.4</v>
      </c>
      <c r="Z10" s="27">
        <f>+SUM(S10:U10)/SUM(W10:X10)</f>
        <v>0.4</v>
      </c>
      <c r="AA10" s="79">
        <f t="shared" ref="AA10:AE12" si="0">S10*$G10</f>
        <v>0</v>
      </c>
      <c r="AB10" s="79">
        <f t="shared" si="0"/>
        <v>48</v>
      </c>
      <c r="AC10" s="79">
        <f t="shared" si="0"/>
        <v>12</v>
      </c>
      <c r="AD10" s="79">
        <f t="shared" si="0"/>
        <v>0</v>
      </c>
      <c r="AE10" s="79">
        <f t="shared" si="0"/>
        <v>60</v>
      </c>
      <c r="AF10" s="88">
        <f>X10*G10</f>
        <v>90</v>
      </c>
      <c r="AG10" s="88">
        <f>+AE10+AF10</f>
        <v>150</v>
      </c>
      <c r="AH10" s="29">
        <f>+SUM(AA10:AC10)/15</f>
        <v>4</v>
      </c>
      <c r="AI10" s="29">
        <f>+AE10/15</f>
        <v>4</v>
      </c>
      <c r="AJ10" s="29">
        <f>+(AG10)/19</f>
        <v>7.8947368421052628</v>
      </c>
      <c r="AK10" s="29">
        <f>IF(W10=0,R10,(((I10+N10)*AA10+(J10+O10)*AB10+(K10+P10)*AC10+(L10+Q10)*AD10)*3)/10)</f>
        <v>21.6</v>
      </c>
      <c r="AL10" s="26">
        <f>+AK10/72</f>
        <v>0.30000000000000004</v>
      </c>
      <c r="AM10" s="24"/>
      <c r="AN10" s="103" t="s">
        <v>125</v>
      </c>
      <c r="AO10" s="103" t="s">
        <v>47</v>
      </c>
      <c r="AP10" s="111">
        <f>AK12</f>
        <v>27.9</v>
      </c>
      <c r="AQ10" s="111"/>
      <c r="AR10" s="103"/>
    </row>
    <row r="11" spans="1:44" ht="13.5">
      <c r="A11" s="21" t="s">
        <v>51</v>
      </c>
      <c r="B11" s="21" t="s">
        <v>116</v>
      </c>
      <c r="C11" s="21" t="s">
        <v>2</v>
      </c>
      <c r="D11" s="21" t="s">
        <v>118</v>
      </c>
      <c r="E11" s="21">
        <v>370602</v>
      </c>
      <c r="F11" s="21" t="s">
        <v>45</v>
      </c>
      <c r="G11" s="22">
        <v>7.5</v>
      </c>
      <c r="H11" s="127"/>
      <c r="I11" s="22">
        <v>1</v>
      </c>
      <c r="J11" s="22">
        <v>1</v>
      </c>
      <c r="K11" s="22">
        <v>2</v>
      </c>
      <c r="L11" s="21">
        <v>4</v>
      </c>
      <c r="M11" s="23"/>
      <c r="N11" s="22"/>
      <c r="O11" s="22"/>
      <c r="P11" s="22"/>
      <c r="Q11" s="22"/>
      <c r="R11" s="105"/>
      <c r="S11" s="77"/>
      <c r="T11" s="77">
        <v>7.1</v>
      </c>
      <c r="U11" s="77">
        <v>2.9</v>
      </c>
      <c r="V11" s="77"/>
      <c r="W11" s="25">
        <f>+SUM(S11:V11)</f>
        <v>10</v>
      </c>
      <c r="X11" s="26">
        <f>25-SUM(S11:V11)</f>
        <v>15</v>
      </c>
      <c r="Y11" s="27">
        <f>+W11/(W11+X11)</f>
        <v>0.4</v>
      </c>
      <c r="Z11" s="27">
        <f>+SUM(S11:U11)/SUM(W11:X11)</f>
        <v>0.4</v>
      </c>
      <c r="AA11" s="79">
        <f t="shared" si="0"/>
        <v>0</v>
      </c>
      <c r="AB11" s="79">
        <f t="shared" si="0"/>
        <v>53.25</v>
      </c>
      <c r="AC11" s="79">
        <f t="shared" si="0"/>
        <v>21.75</v>
      </c>
      <c r="AD11" s="79">
        <f t="shared" si="0"/>
        <v>0</v>
      </c>
      <c r="AE11" s="79">
        <f t="shared" si="0"/>
        <v>75</v>
      </c>
      <c r="AF11" s="88">
        <f>X11*G11</f>
        <v>112.5</v>
      </c>
      <c r="AG11" s="88">
        <f>+AE11+AF11</f>
        <v>187.5</v>
      </c>
      <c r="AH11" s="29">
        <f>+SUM(AA11:AC11)/15</f>
        <v>5</v>
      </c>
      <c r="AI11" s="29">
        <f>+AE11/15</f>
        <v>5</v>
      </c>
      <c r="AJ11" s="29">
        <f>+(AG11)/19</f>
        <v>9.8684210526315788</v>
      </c>
      <c r="AK11" s="29">
        <f>IF(W11=0,R11,(((I11+N11)*AA11+(J11+O11)*AB11+(K11+P11)*AC11+(L11+Q11)*AD11)*3)/10)</f>
        <v>29.024999999999999</v>
      </c>
      <c r="AL11" s="26">
        <f>+AK11/72</f>
        <v>0.40312499999999996</v>
      </c>
      <c r="AM11" s="24"/>
      <c r="AN11" s="103" t="s">
        <v>120</v>
      </c>
      <c r="AO11" s="103" t="s">
        <v>49</v>
      </c>
      <c r="AP11" s="111">
        <f>AK16+AK27+AK49</f>
        <v>57.599999999999994</v>
      </c>
      <c r="AQ11" s="111"/>
      <c r="AR11" s="103"/>
    </row>
    <row r="12" spans="1:44" ht="13.5">
      <c r="A12" s="21" t="s">
        <v>47</v>
      </c>
      <c r="B12" s="21" t="s">
        <v>116</v>
      </c>
      <c r="C12" s="21" t="s">
        <v>2</v>
      </c>
      <c r="D12" s="21" t="s">
        <v>118</v>
      </c>
      <c r="E12" s="21">
        <v>370603</v>
      </c>
      <c r="F12" s="21" t="s">
        <v>94</v>
      </c>
      <c r="G12" s="22">
        <v>7.5</v>
      </c>
      <c r="H12" s="127"/>
      <c r="I12" s="22">
        <v>1</v>
      </c>
      <c r="J12" s="22">
        <v>1</v>
      </c>
      <c r="K12" s="22">
        <v>2</v>
      </c>
      <c r="L12" s="21">
        <v>4</v>
      </c>
      <c r="M12" s="23"/>
      <c r="N12" s="22"/>
      <c r="O12" s="22"/>
      <c r="P12" s="22"/>
      <c r="Q12" s="22"/>
      <c r="R12" s="105"/>
      <c r="S12" s="77"/>
      <c r="T12" s="77">
        <v>7.6</v>
      </c>
      <c r="U12" s="77">
        <v>2.4</v>
      </c>
      <c r="V12" s="131"/>
      <c r="W12" s="130">
        <f>+SUM(S12:V12)</f>
        <v>10</v>
      </c>
      <c r="X12" s="26">
        <f>25-SUM(S12:V12)</f>
        <v>15</v>
      </c>
      <c r="Y12" s="27">
        <f>+W12/(W12+X12)</f>
        <v>0.4</v>
      </c>
      <c r="Z12" s="27">
        <f>+SUM(S12:U12)/SUM(W12:X12)</f>
        <v>0.4</v>
      </c>
      <c r="AA12" s="79">
        <f t="shared" si="0"/>
        <v>0</v>
      </c>
      <c r="AB12" s="79">
        <f t="shared" si="0"/>
        <v>57</v>
      </c>
      <c r="AC12" s="79">
        <f t="shared" si="0"/>
        <v>18</v>
      </c>
      <c r="AD12" s="79">
        <f t="shared" si="0"/>
        <v>0</v>
      </c>
      <c r="AE12" s="79">
        <f t="shared" si="0"/>
        <v>75</v>
      </c>
      <c r="AF12" s="88">
        <f>X12*G12</f>
        <v>112.5</v>
      </c>
      <c r="AG12" s="88">
        <f>+AE12+AF12</f>
        <v>187.5</v>
      </c>
      <c r="AH12" s="29">
        <f>+SUM(AA12:AC12)/15</f>
        <v>5</v>
      </c>
      <c r="AI12" s="29">
        <f>+AE12/15</f>
        <v>5</v>
      </c>
      <c r="AJ12" s="29">
        <f>+(AG12)/19</f>
        <v>9.8684210526315788</v>
      </c>
      <c r="AK12" s="29">
        <f>IF(W12=0,R12,(((I12+N12)*AA12+(J12+O12)*AB12+(K12+P12)*AC12+(L12+Q12)*AD12)*3)/10)</f>
        <v>27.9</v>
      </c>
      <c r="AL12" s="26">
        <f>+AK12/72</f>
        <v>0.38749999999999996</v>
      </c>
      <c r="AM12" s="18"/>
      <c r="AN12" s="103" t="s">
        <v>121</v>
      </c>
      <c r="AO12" s="103" t="s">
        <v>50</v>
      </c>
      <c r="AP12" s="111">
        <f>AK50</f>
        <v>7.2</v>
      </c>
      <c r="AQ12" s="111"/>
      <c r="AR12" s="103"/>
    </row>
    <row r="13" spans="1:44" s="62" customFormat="1" ht="7.5" customHeight="1">
      <c r="A13" s="48"/>
      <c r="B13" s="48"/>
      <c r="C13" s="48"/>
      <c r="D13" s="48"/>
      <c r="E13" s="49"/>
      <c r="F13" s="48"/>
      <c r="G13" s="50"/>
      <c r="H13" s="52"/>
      <c r="I13" s="50"/>
      <c r="J13" s="50"/>
      <c r="K13" s="50"/>
      <c r="L13" s="48"/>
      <c r="M13" s="52"/>
      <c r="N13" s="50"/>
      <c r="O13" s="50"/>
      <c r="P13" s="50"/>
      <c r="Q13" s="50"/>
      <c r="R13" s="105"/>
      <c r="S13" s="50"/>
      <c r="T13" s="50"/>
      <c r="U13" s="50"/>
      <c r="V13" s="50"/>
      <c r="W13" s="53"/>
      <c r="X13" s="54"/>
      <c r="Y13" s="55"/>
      <c r="Z13" s="55"/>
      <c r="AA13" s="89"/>
      <c r="AB13" s="89"/>
      <c r="AC13" s="90"/>
      <c r="AD13" s="91"/>
      <c r="AE13" s="92"/>
      <c r="AF13" s="93"/>
      <c r="AG13" s="93"/>
      <c r="AH13" s="60"/>
      <c r="AI13" s="60"/>
      <c r="AJ13" s="60"/>
      <c r="AK13" s="60"/>
      <c r="AL13" s="54"/>
      <c r="AM13" s="61"/>
      <c r="AN13" s="114"/>
      <c r="AO13" s="114"/>
      <c r="AP13" s="115"/>
      <c r="AQ13" s="115"/>
      <c r="AR13" s="121"/>
    </row>
    <row r="14" spans="1:44" ht="13.5">
      <c r="A14" s="21" t="s">
        <v>51</v>
      </c>
      <c r="B14" s="21" t="s">
        <v>116</v>
      </c>
      <c r="C14" s="21" t="s">
        <v>2</v>
      </c>
      <c r="D14" s="21" t="s">
        <v>128</v>
      </c>
      <c r="E14" s="21">
        <v>370604</v>
      </c>
      <c r="F14" s="21" t="s">
        <v>98</v>
      </c>
      <c r="G14" s="22">
        <v>9</v>
      </c>
      <c r="H14" s="23"/>
      <c r="I14" s="22"/>
      <c r="J14" s="22"/>
      <c r="K14" s="22"/>
      <c r="L14" s="22"/>
      <c r="M14" s="127"/>
      <c r="N14" s="22">
        <v>1</v>
      </c>
      <c r="O14" s="22">
        <v>1</v>
      </c>
      <c r="P14" s="22">
        <v>2</v>
      </c>
      <c r="Q14" s="21">
        <v>4</v>
      </c>
      <c r="R14" s="105"/>
      <c r="S14" s="77"/>
      <c r="T14" s="77">
        <v>7</v>
      </c>
      <c r="U14" s="77">
        <v>2</v>
      </c>
      <c r="V14" s="77">
        <v>1</v>
      </c>
      <c r="W14" s="25">
        <f>+SUM(S14:V14)</f>
        <v>10</v>
      </c>
      <c r="X14" s="26">
        <f>25-SUM(S14:V14)</f>
        <v>15</v>
      </c>
      <c r="Y14" s="27">
        <f>+W14/(W14+X14)</f>
        <v>0.4</v>
      </c>
      <c r="Z14" s="27">
        <f>+SUM(S14:U14)/SUM(W14:X14)</f>
        <v>0.36</v>
      </c>
      <c r="AA14" s="79">
        <f t="shared" ref="AA14:AE16" si="1">S14*$G14</f>
        <v>0</v>
      </c>
      <c r="AB14" s="79">
        <f t="shared" si="1"/>
        <v>63</v>
      </c>
      <c r="AC14" s="79">
        <f t="shared" si="1"/>
        <v>18</v>
      </c>
      <c r="AD14" s="79">
        <f t="shared" si="1"/>
        <v>9</v>
      </c>
      <c r="AE14" s="79">
        <f t="shared" si="1"/>
        <v>90</v>
      </c>
      <c r="AF14" s="88">
        <f>X14*G14</f>
        <v>135</v>
      </c>
      <c r="AG14" s="88">
        <f>+AE14+AF14</f>
        <v>225</v>
      </c>
      <c r="AH14" s="29">
        <f>+SUM(AA14:AC14)/15</f>
        <v>5.4</v>
      </c>
      <c r="AI14" s="29">
        <f>+AE14/15</f>
        <v>6</v>
      </c>
      <c r="AJ14" s="29">
        <f>+(AG14)/19</f>
        <v>11.842105263157896</v>
      </c>
      <c r="AK14" s="29">
        <f>IF(W14=0,R14,(((I14+N14)*AA14+(J14+O14)*AB14+(K14+P14)*AC14+(L14+Q14)*AD14)*3)/10)</f>
        <v>40.5</v>
      </c>
      <c r="AL14" s="26">
        <f>+AK14/72</f>
        <v>0.5625</v>
      </c>
      <c r="AM14" s="24"/>
      <c r="AN14" s="103" t="s">
        <v>123</v>
      </c>
      <c r="AO14" s="103" t="s">
        <v>48</v>
      </c>
      <c r="AP14" s="111"/>
      <c r="AQ14" s="111"/>
      <c r="AR14" s="103"/>
    </row>
    <row r="15" spans="1:44" ht="13.5">
      <c r="A15" s="21" t="s">
        <v>51</v>
      </c>
      <c r="B15" s="21" t="s">
        <v>116</v>
      </c>
      <c r="C15" s="21" t="s">
        <v>2</v>
      </c>
      <c r="D15" s="21" t="s">
        <v>117</v>
      </c>
      <c r="E15" s="21">
        <v>370605</v>
      </c>
      <c r="F15" s="21" t="s">
        <v>101</v>
      </c>
      <c r="G15" s="22">
        <v>6</v>
      </c>
      <c r="H15" s="23"/>
      <c r="I15" s="22"/>
      <c r="J15" s="22"/>
      <c r="K15" s="22"/>
      <c r="L15" s="22"/>
      <c r="M15" s="127"/>
      <c r="N15" s="22">
        <v>1</v>
      </c>
      <c r="O15" s="22">
        <v>1</v>
      </c>
      <c r="P15" s="22">
        <v>2</v>
      </c>
      <c r="Q15" s="21">
        <v>4</v>
      </c>
      <c r="R15" s="105"/>
      <c r="S15" s="77"/>
      <c r="T15" s="77">
        <v>8</v>
      </c>
      <c r="U15" s="77">
        <v>2</v>
      </c>
      <c r="V15" s="77"/>
      <c r="W15" s="25">
        <f>+SUM(S15:V15)</f>
        <v>10</v>
      </c>
      <c r="X15" s="26">
        <f>25-SUM(S15:V15)</f>
        <v>15</v>
      </c>
      <c r="Y15" s="27">
        <f>+W15/(W15+X15)</f>
        <v>0.4</v>
      </c>
      <c r="Z15" s="27">
        <f>+SUM(S15:U15)/SUM(W15:X15)</f>
        <v>0.4</v>
      </c>
      <c r="AA15" s="79">
        <f t="shared" si="1"/>
        <v>0</v>
      </c>
      <c r="AB15" s="79">
        <f t="shared" si="1"/>
        <v>48</v>
      </c>
      <c r="AC15" s="79">
        <f t="shared" si="1"/>
        <v>12</v>
      </c>
      <c r="AD15" s="79">
        <f t="shared" si="1"/>
        <v>0</v>
      </c>
      <c r="AE15" s="79">
        <f t="shared" si="1"/>
        <v>60</v>
      </c>
      <c r="AF15" s="88">
        <f>X15*G15</f>
        <v>90</v>
      </c>
      <c r="AG15" s="88">
        <f>+AE15+AF15</f>
        <v>150</v>
      </c>
      <c r="AH15" s="29">
        <f>+SUM(AA15:AC15)/15</f>
        <v>4</v>
      </c>
      <c r="AI15" s="29">
        <f>+AE15/15</f>
        <v>4</v>
      </c>
      <c r="AJ15" s="29">
        <f>+(AG15)/19</f>
        <v>7.8947368421052628</v>
      </c>
      <c r="AK15" s="29">
        <f>IF(W15=0,R15,(((I15+N15)*AA15+(O15+J15)*AB15+(P15+K15)*AC15+(Q15+L15)*AD15)*3)/10)</f>
        <v>21.6</v>
      </c>
      <c r="AL15" s="26">
        <f>+AK15/72</f>
        <v>0.30000000000000004</v>
      </c>
      <c r="AM15" s="24"/>
      <c r="AN15" s="103" t="s">
        <v>119</v>
      </c>
      <c r="AO15" s="103" t="s">
        <v>0</v>
      </c>
      <c r="AP15" s="111"/>
      <c r="AQ15" s="111"/>
      <c r="AR15" s="103"/>
    </row>
    <row r="16" spans="1:44" ht="13.5">
      <c r="A16" s="21" t="s">
        <v>49</v>
      </c>
      <c r="B16" s="21" t="s">
        <v>116</v>
      </c>
      <c r="C16" s="21" t="s">
        <v>2</v>
      </c>
      <c r="D16" s="21" t="s">
        <v>118</v>
      </c>
      <c r="E16" s="21">
        <v>370609</v>
      </c>
      <c r="F16" s="21" t="s">
        <v>96</v>
      </c>
      <c r="G16" s="22">
        <v>6</v>
      </c>
      <c r="H16" s="23"/>
      <c r="I16" s="22"/>
      <c r="J16" s="22"/>
      <c r="K16" s="22"/>
      <c r="L16" s="22"/>
      <c r="M16" s="127"/>
      <c r="N16" s="22">
        <v>1</v>
      </c>
      <c r="O16" s="22">
        <v>1</v>
      </c>
      <c r="P16" s="22">
        <v>2</v>
      </c>
      <c r="Q16" s="21">
        <v>4</v>
      </c>
      <c r="R16" s="105"/>
      <c r="S16" s="77"/>
      <c r="T16" s="77">
        <v>6</v>
      </c>
      <c r="U16" s="77">
        <v>3</v>
      </c>
      <c r="V16" s="77">
        <v>1</v>
      </c>
      <c r="W16" s="25">
        <f>+SUM(S16:V16)</f>
        <v>10</v>
      </c>
      <c r="X16" s="26">
        <f>25-SUM(S16:V16)</f>
        <v>15</v>
      </c>
      <c r="Y16" s="27">
        <f>+W16/(W16+X16)</f>
        <v>0.4</v>
      </c>
      <c r="Z16" s="27">
        <f>+SUM(S16:U16)/SUM(W16:X16)</f>
        <v>0.36</v>
      </c>
      <c r="AA16" s="79">
        <f t="shared" si="1"/>
        <v>0</v>
      </c>
      <c r="AB16" s="79">
        <f t="shared" si="1"/>
        <v>36</v>
      </c>
      <c r="AC16" s="79">
        <f t="shared" si="1"/>
        <v>18</v>
      </c>
      <c r="AD16" s="79">
        <f t="shared" si="1"/>
        <v>6</v>
      </c>
      <c r="AE16" s="79">
        <f t="shared" si="1"/>
        <v>60</v>
      </c>
      <c r="AF16" s="88">
        <f>X16*G16</f>
        <v>90</v>
      </c>
      <c r="AG16" s="88">
        <f>+AE16+AF16</f>
        <v>150</v>
      </c>
      <c r="AH16" s="29">
        <f>+SUM(AA16:AC16)/15</f>
        <v>3.6</v>
      </c>
      <c r="AI16" s="29">
        <f>+AE16/15</f>
        <v>4</v>
      </c>
      <c r="AJ16" s="29">
        <f>+(AG16)/19</f>
        <v>7.8947368421052628</v>
      </c>
      <c r="AK16" s="29">
        <f>IF(W16=0,R16,(((I16+N16)*AA16+(J16+O16)*AB16+(K16+P16)*AC16+(L16+Q16)*AD16)*3)/10)</f>
        <v>28.8</v>
      </c>
      <c r="AL16" s="26">
        <f>+AK16/72</f>
        <v>0.4</v>
      </c>
      <c r="AM16" s="24"/>
      <c r="AN16" s="103" t="s">
        <v>124</v>
      </c>
      <c r="AO16" s="103" t="s">
        <v>51</v>
      </c>
      <c r="AP16" s="111">
        <f>AK14+AK10+AK11+AK18+AK19+AK15+AK20+AK22+AK23+AK26+AK24+AK28+AK32+AK31+AK33+AK35+AK36+AK37+AK41+AK39+AK40+AK43+AK44+AK51+AK52</f>
        <v>564.8850000000001</v>
      </c>
      <c r="AQ16" s="111"/>
      <c r="AR16" s="103"/>
    </row>
    <row r="17" spans="1:44" s="62" customFormat="1" ht="7.5" customHeight="1">
      <c r="A17" s="48"/>
      <c r="B17" s="48"/>
      <c r="C17" s="48"/>
      <c r="D17" s="48"/>
      <c r="E17" s="49"/>
      <c r="F17" s="48"/>
      <c r="G17" s="50"/>
      <c r="H17" s="52"/>
      <c r="I17" s="50"/>
      <c r="J17" s="50"/>
      <c r="K17" s="50"/>
      <c r="L17" s="48"/>
      <c r="M17" s="52"/>
      <c r="N17" s="50"/>
      <c r="O17" s="50"/>
      <c r="P17" s="50"/>
      <c r="Q17" s="50"/>
      <c r="R17" s="105"/>
      <c r="S17" s="50"/>
      <c r="T17" s="50"/>
      <c r="U17" s="50"/>
      <c r="V17" s="50"/>
      <c r="W17" s="53"/>
      <c r="X17" s="54"/>
      <c r="Y17" s="55"/>
      <c r="Z17" s="55"/>
      <c r="AA17" s="89"/>
      <c r="AB17" s="89"/>
      <c r="AC17" s="90"/>
      <c r="AD17" s="91"/>
      <c r="AE17" s="92"/>
      <c r="AF17" s="93"/>
      <c r="AG17" s="93"/>
      <c r="AH17" s="60"/>
      <c r="AI17" s="60"/>
      <c r="AJ17" s="60"/>
      <c r="AK17" s="60"/>
      <c r="AL17" s="54"/>
      <c r="AM17" s="61"/>
      <c r="AN17" s="114"/>
      <c r="AO17" s="114"/>
      <c r="AP17" s="115"/>
      <c r="AQ17" s="115"/>
      <c r="AR17" s="121"/>
    </row>
    <row r="18" spans="1:44" ht="13.5">
      <c r="A18" s="21" t="s">
        <v>51</v>
      </c>
      <c r="B18" s="21" t="s">
        <v>116</v>
      </c>
      <c r="C18" s="21" t="s">
        <v>2</v>
      </c>
      <c r="D18" s="21" t="s">
        <v>128</v>
      </c>
      <c r="E18" s="21">
        <v>370606</v>
      </c>
      <c r="F18" s="21" t="s">
        <v>97</v>
      </c>
      <c r="G18" s="22">
        <v>6</v>
      </c>
      <c r="H18" s="127"/>
      <c r="I18" s="22">
        <v>1</v>
      </c>
      <c r="J18" s="22">
        <v>1</v>
      </c>
      <c r="K18" s="22">
        <v>2</v>
      </c>
      <c r="L18" s="21">
        <v>4</v>
      </c>
      <c r="M18" s="23"/>
      <c r="N18" s="22"/>
      <c r="O18" s="22"/>
      <c r="P18" s="22"/>
      <c r="Q18" s="22"/>
      <c r="R18" s="105"/>
      <c r="S18" s="77"/>
      <c r="T18" s="77">
        <v>6</v>
      </c>
      <c r="U18" s="77">
        <v>3</v>
      </c>
      <c r="V18" s="77">
        <v>1</v>
      </c>
      <c r="W18" s="25">
        <f>+SUM(S18:V18)</f>
        <v>10</v>
      </c>
      <c r="X18" s="26">
        <f>25-SUM(S18:V18)</f>
        <v>15</v>
      </c>
      <c r="Y18" s="27">
        <f>+W18/(W18+X18)</f>
        <v>0.4</v>
      </c>
      <c r="Z18" s="27">
        <f>+SUM(S18:U18)/SUM(W18:X18)</f>
        <v>0.36</v>
      </c>
      <c r="AA18" s="79">
        <f t="shared" ref="AA18:AE20" si="2">S18*$G18</f>
        <v>0</v>
      </c>
      <c r="AB18" s="79">
        <f t="shared" si="2"/>
        <v>36</v>
      </c>
      <c r="AC18" s="79">
        <f t="shared" si="2"/>
        <v>18</v>
      </c>
      <c r="AD18" s="79">
        <f t="shared" si="2"/>
        <v>6</v>
      </c>
      <c r="AE18" s="79">
        <f t="shared" si="2"/>
        <v>60</v>
      </c>
      <c r="AF18" s="88">
        <f>X18*G18</f>
        <v>90</v>
      </c>
      <c r="AG18" s="88">
        <f>+AE18+AF18</f>
        <v>150</v>
      </c>
      <c r="AH18" s="29">
        <f>+SUM(AA18:AC18)/15</f>
        <v>3.6</v>
      </c>
      <c r="AI18" s="29">
        <f>+AE18/15</f>
        <v>4</v>
      </c>
      <c r="AJ18" s="29">
        <f>+(AG18)/19</f>
        <v>7.8947368421052628</v>
      </c>
      <c r="AK18" s="29">
        <f>IF(W18=0,R18,(((I18+N18)*AA18+(J18+O18)*AB18+(K18+P18)*AC18+(L18+Q18)*AD18)*3)/10)</f>
        <v>28.8</v>
      </c>
      <c r="AL18" s="26">
        <f>+AK18/72</f>
        <v>0.4</v>
      </c>
      <c r="AM18" s="24"/>
      <c r="AN18" s="103" t="s">
        <v>122</v>
      </c>
      <c r="AO18" s="103" t="s">
        <v>52</v>
      </c>
      <c r="AP18" s="111">
        <f>AK30</f>
        <v>9</v>
      </c>
      <c r="AQ18" s="103"/>
      <c r="AR18" s="103"/>
    </row>
    <row r="19" spans="1:44" ht="13.5">
      <c r="A19" s="21" t="s">
        <v>51</v>
      </c>
      <c r="B19" s="21" t="s">
        <v>116</v>
      </c>
      <c r="C19" s="21" t="s">
        <v>2</v>
      </c>
      <c r="D19" s="21" t="s">
        <v>129</v>
      </c>
      <c r="E19" s="21">
        <v>370607</v>
      </c>
      <c r="F19" s="21" t="s">
        <v>102</v>
      </c>
      <c r="G19" s="22">
        <v>6</v>
      </c>
      <c r="H19" s="127"/>
      <c r="I19" s="22">
        <v>1</v>
      </c>
      <c r="J19" s="22">
        <v>1</v>
      </c>
      <c r="K19" s="22">
        <v>2</v>
      </c>
      <c r="L19" s="21">
        <v>4</v>
      </c>
      <c r="M19" s="23"/>
      <c r="N19" s="22"/>
      <c r="O19" s="22"/>
      <c r="P19" s="22"/>
      <c r="Q19" s="22"/>
      <c r="R19" s="105"/>
      <c r="S19" s="77"/>
      <c r="T19" s="77">
        <v>8</v>
      </c>
      <c r="U19" s="77">
        <v>2</v>
      </c>
      <c r="V19" s="77"/>
      <c r="W19" s="25">
        <f>+SUM(S19:V19)</f>
        <v>10</v>
      </c>
      <c r="X19" s="26">
        <f>25-SUM(S19:V19)</f>
        <v>15</v>
      </c>
      <c r="Y19" s="27">
        <f>+W19/(W19+X19)</f>
        <v>0.4</v>
      </c>
      <c r="Z19" s="27">
        <f>+SUM(S19:U19)/SUM(W19:X19)</f>
        <v>0.4</v>
      </c>
      <c r="AA19" s="79">
        <f t="shared" si="2"/>
        <v>0</v>
      </c>
      <c r="AB19" s="79">
        <f t="shared" si="2"/>
        <v>48</v>
      </c>
      <c r="AC19" s="79">
        <f t="shared" si="2"/>
        <v>12</v>
      </c>
      <c r="AD19" s="79">
        <f t="shared" si="2"/>
        <v>0</v>
      </c>
      <c r="AE19" s="79">
        <f t="shared" si="2"/>
        <v>60</v>
      </c>
      <c r="AF19" s="88">
        <f>X19*G19</f>
        <v>90</v>
      </c>
      <c r="AG19" s="88">
        <f>+AE19+AF19</f>
        <v>150</v>
      </c>
      <c r="AH19" s="29">
        <f>+SUM(AA19:AC19)/15</f>
        <v>4</v>
      </c>
      <c r="AI19" s="29">
        <f>+AE19/15</f>
        <v>4</v>
      </c>
      <c r="AJ19" s="29">
        <f>+(AG19)/19</f>
        <v>7.8947368421052628</v>
      </c>
      <c r="AK19" s="29">
        <f>IF(W19=0,R19,(((I19+N19)*AA19+(J19+O19)*AB19+(K19+P19)*AC19+(L19+Q19)*AD19)*3)/10)</f>
        <v>21.6</v>
      </c>
      <c r="AL19" s="26">
        <f>+AK19/72</f>
        <v>0.30000000000000004</v>
      </c>
      <c r="AM19" s="24"/>
      <c r="AN19" s="103"/>
      <c r="AO19" s="103"/>
      <c r="AP19" s="103"/>
      <c r="AQ19" s="111"/>
      <c r="AR19" s="103"/>
    </row>
    <row r="20" spans="1:44" ht="13.5">
      <c r="A20" s="21" t="s">
        <v>51</v>
      </c>
      <c r="B20" s="21" t="s">
        <v>116</v>
      </c>
      <c r="C20" s="21" t="s">
        <v>2</v>
      </c>
      <c r="D20" s="21" t="s">
        <v>130</v>
      </c>
      <c r="E20" s="21">
        <v>370608</v>
      </c>
      <c r="F20" s="21" t="s">
        <v>144</v>
      </c>
      <c r="G20" s="22">
        <v>6</v>
      </c>
      <c r="H20" s="127"/>
      <c r="I20" s="22">
        <v>1</v>
      </c>
      <c r="J20" s="22">
        <v>1</v>
      </c>
      <c r="K20" s="22">
        <v>2</v>
      </c>
      <c r="L20" s="21">
        <v>4</v>
      </c>
      <c r="M20" s="23"/>
      <c r="N20" s="22"/>
      <c r="O20" s="22"/>
      <c r="P20" s="22"/>
      <c r="Q20" s="22"/>
      <c r="R20" s="105"/>
      <c r="S20" s="77"/>
      <c r="T20" s="77">
        <v>8</v>
      </c>
      <c r="U20" s="77">
        <v>2</v>
      </c>
      <c r="V20" s="77"/>
      <c r="W20" s="25">
        <f>+SUM(S20:V20)</f>
        <v>10</v>
      </c>
      <c r="X20" s="26">
        <f>25-SUM(S20:V20)</f>
        <v>15</v>
      </c>
      <c r="Y20" s="27">
        <f>+W20/(W20+X20)</f>
        <v>0.4</v>
      </c>
      <c r="Z20" s="27">
        <f>+SUM(S20:U20)/SUM(W20:X20)</f>
        <v>0.4</v>
      </c>
      <c r="AA20" s="79">
        <f t="shared" si="2"/>
        <v>0</v>
      </c>
      <c r="AB20" s="79">
        <f t="shared" si="2"/>
        <v>48</v>
      </c>
      <c r="AC20" s="79">
        <f t="shared" si="2"/>
        <v>12</v>
      </c>
      <c r="AD20" s="79">
        <f t="shared" si="2"/>
        <v>0</v>
      </c>
      <c r="AE20" s="79">
        <f t="shared" si="2"/>
        <v>60</v>
      </c>
      <c r="AF20" s="88">
        <f>X20*G20</f>
        <v>90</v>
      </c>
      <c r="AG20" s="88">
        <f>+AE20+AF20</f>
        <v>150</v>
      </c>
      <c r="AH20" s="29">
        <f>+SUM(AA20:AC20)/15</f>
        <v>4</v>
      </c>
      <c r="AI20" s="29">
        <f>+AE20/15</f>
        <v>4</v>
      </c>
      <c r="AJ20" s="29">
        <f>+(AG20)/19</f>
        <v>7.8947368421052628</v>
      </c>
      <c r="AK20" s="29">
        <f>IF(W20=0,R20,(((I20+N20)*AA20+(J20+O20)*AB20+(K20+P20)*AC20+(L20+Q20)*AD20)*3)/10)</f>
        <v>21.6</v>
      </c>
      <c r="AL20" s="26">
        <f>+AK20/72</f>
        <v>0.30000000000000004</v>
      </c>
      <c r="AM20" s="18"/>
      <c r="AN20" s="103"/>
      <c r="AO20" s="103"/>
      <c r="AP20" s="103"/>
      <c r="AQ20" s="103"/>
      <c r="AR20" s="103"/>
    </row>
    <row r="21" spans="1:44" s="62" customFormat="1" ht="7.5" customHeight="1">
      <c r="A21" s="48"/>
      <c r="B21" s="48"/>
      <c r="C21" s="48"/>
      <c r="D21" s="48"/>
      <c r="E21" s="49"/>
      <c r="F21" s="48"/>
      <c r="G21" s="51"/>
      <c r="H21" s="52"/>
      <c r="I21" s="50"/>
      <c r="J21" s="50"/>
      <c r="K21" s="50"/>
      <c r="L21" s="48"/>
      <c r="M21" s="52"/>
      <c r="N21" s="50"/>
      <c r="O21" s="50"/>
      <c r="P21" s="50"/>
      <c r="Q21" s="50"/>
      <c r="R21" s="105"/>
      <c r="S21" s="50"/>
      <c r="T21" s="50"/>
      <c r="U21" s="50"/>
      <c r="V21" s="50"/>
      <c r="W21" s="53"/>
      <c r="X21" s="54"/>
      <c r="Y21" s="55"/>
      <c r="Z21" s="55"/>
      <c r="AA21" s="89"/>
      <c r="AB21" s="89"/>
      <c r="AC21" s="90"/>
      <c r="AD21" s="91"/>
      <c r="AE21" s="92"/>
      <c r="AF21" s="93"/>
      <c r="AG21" s="93"/>
      <c r="AH21" s="60"/>
      <c r="AI21" s="60"/>
      <c r="AJ21" s="60"/>
      <c r="AK21" s="60"/>
      <c r="AL21" s="54"/>
      <c r="AM21" s="61"/>
    </row>
    <row r="22" spans="1:44" ht="13.5">
      <c r="A22" s="21" t="s">
        <v>51</v>
      </c>
      <c r="B22" s="21" t="s">
        <v>116</v>
      </c>
      <c r="C22" s="21" t="s">
        <v>2</v>
      </c>
      <c r="D22" s="21" t="s">
        <v>128</v>
      </c>
      <c r="E22" s="21">
        <v>370611</v>
      </c>
      <c r="F22" s="21" t="s">
        <v>6</v>
      </c>
      <c r="G22" s="22">
        <v>6</v>
      </c>
      <c r="H22" s="23"/>
      <c r="I22" s="22"/>
      <c r="J22" s="22"/>
      <c r="K22" s="22"/>
      <c r="L22" s="22"/>
      <c r="M22" s="23"/>
      <c r="N22" s="22">
        <v>1</v>
      </c>
      <c r="O22" s="22">
        <v>1</v>
      </c>
      <c r="P22" s="22">
        <v>1</v>
      </c>
      <c r="Q22" s="22">
        <v>2</v>
      </c>
      <c r="R22" s="105"/>
      <c r="S22" s="77"/>
      <c r="T22" s="77">
        <v>6.5</v>
      </c>
      <c r="U22" s="77">
        <v>3.5</v>
      </c>
      <c r="V22" s="77"/>
      <c r="W22" s="25">
        <f>+SUM(S22:V22)</f>
        <v>10</v>
      </c>
      <c r="X22" s="26">
        <f>25-SUM(S22:V22)</f>
        <v>15</v>
      </c>
      <c r="Y22" s="27">
        <f>+W22/(W22+X22)</f>
        <v>0.4</v>
      </c>
      <c r="Z22" s="27">
        <f>+SUM(S22:U22)/SUM(W22:X22)</f>
        <v>0.4</v>
      </c>
      <c r="AA22" s="79">
        <f t="shared" ref="AA22:AE24" si="3">S22*$G22</f>
        <v>0</v>
      </c>
      <c r="AB22" s="79">
        <f t="shared" si="3"/>
        <v>39</v>
      </c>
      <c r="AC22" s="79">
        <f t="shared" si="3"/>
        <v>21</v>
      </c>
      <c r="AD22" s="79">
        <f t="shared" si="3"/>
        <v>0</v>
      </c>
      <c r="AE22" s="79">
        <f t="shared" si="3"/>
        <v>60</v>
      </c>
      <c r="AF22" s="88">
        <f>X22*G22</f>
        <v>90</v>
      </c>
      <c r="AG22" s="88">
        <f>+AE22+AF22</f>
        <v>150</v>
      </c>
      <c r="AH22" s="29">
        <f>+SUM(AA22:AC22)/15</f>
        <v>4</v>
      </c>
      <c r="AI22" s="29">
        <f>+AE22/15</f>
        <v>4</v>
      </c>
      <c r="AJ22" s="29">
        <f>+(AG22)/19</f>
        <v>7.8947368421052628</v>
      </c>
      <c r="AK22" s="29">
        <f>IF(W22=0,R22,(((I22+N22)*AA22+(J22+O22)*AB22+(K22+P22)*AC22+(L22+Q22)*AD22)*3)/10)</f>
        <v>18</v>
      </c>
      <c r="AL22" s="26">
        <f>+AK22/72</f>
        <v>0.25</v>
      </c>
      <c r="AM22" s="24"/>
    </row>
    <row r="23" spans="1:44" ht="13.5">
      <c r="A23" s="21" t="s">
        <v>51</v>
      </c>
      <c r="B23" s="21" t="s">
        <v>116</v>
      </c>
      <c r="C23" s="21" t="s">
        <v>2</v>
      </c>
      <c r="D23" s="21" t="s">
        <v>129</v>
      </c>
      <c r="E23" s="21">
        <v>370613</v>
      </c>
      <c r="F23" s="21" t="s">
        <v>104</v>
      </c>
      <c r="G23" s="22">
        <v>6</v>
      </c>
      <c r="H23" s="23"/>
      <c r="I23" s="22"/>
      <c r="J23" s="22"/>
      <c r="K23" s="22"/>
      <c r="L23" s="22"/>
      <c r="M23" s="23"/>
      <c r="N23" s="22">
        <v>1</v>
      </c>
      <c r="O23" s="22">
        <v>1</v>
      </c>
      <c r="P23" s="22">
        <v>1</v>
      </c>
      <c r="Q23" s="22">
        <v>2</v>
      </c>
      <c r="R23" s="105"/>
      <c r="S23" s="77"/>
      <c r="T23" s="77">
        <v>8</v>
      </c>
      <c r="U23" s="77">
        <v>2</v>
      </c>
      <c r="V23" s="77"/>
      <c r="W23" s="25">
        <f>+SUM(S23:V23)</f>
        <v>10</v>
      </c>
      <c r="X23" s="26">
        <f>25-SUM(S23:V23)</f>
        <v>15</v>
      </c>
      <c r="Y23" s="27">
        <f>+W23/(W23+X23)</f>
        <v>0.4</v>
      </c>
      <c r="Z23" s="27">
        <f>+SUM(S23:U23)/SUM(W23:X23)</f>
        <v>0.4</v>
      </c>
      <c r="AA23" s="79">
        <f t="shared" si="3"/>
        <v>0</v>
      </c>
      <c r="AB23" s="79">
        <f t="shared" si="3"/>
        <v>48</v>
      </c>
      <c r="AC23" s="79">
        <f t="shared" si="3"/>
        <v>12</v>
      </c>
      <c r="AD23" s="79">
        <f t="shared" si="3"/>
        <v>0</v>
      </c>
      <c r="AE23" s="79">
        <f t="shared" si="3"/>
        <v>60</v>
      </c>
      <c r="AF23" s="88">
        <f>X23*G23</f>
        <v>90</v>
      </c>
      <c r="AG23" s="88">
        <f>+AE23+AF23</f>
        <v>150</v>
      </c>
      <c r="AH23" s="29">
        <f>+SUM(AA23:AC23)/15</f>
        <v>4</v>
      </c>
      <c r="AI23" s="29">
        <f>+AE23/15</f>
        <v>4</v>
      </c>
      <c r="AJ23" s="29">
        <f>+(AG23)/19</f>
        <v>7.8947368421052628</v>
      </c>
      <c r="AK23" s="29">
        <f>IF(W23=0,R23,(((I23+N23)*AA23+(J23+O23)*AB23+(K23+P23)*AC23+(L23+Q23)*AD23)*3)/10)</f>
        <v>18</v>
      </c>
      <c r="AL23" s="26">
        <f>+AK23/72</f>
        <v>0.25</v>
      </c>
      <c r="AM23" s="24"/>
    </row>
    <row r="24" spans="1:44" ht="13.5">
      <c r="A24" s="21" t="s">
        <v>51</v>
      </c>
      <c r="B24" s="21" t="s">
        <v>116</v>
      </c>
      <c r="C24" s="21" t="s">
        <v>2</v>
      </c>
      <c r="D24" s="21" t="s">
        <v>131</v>
      </c>
      <c r="E24" s="21">
        <v>370614</v>
      </c>
      <c r="F24" s="21" t="s">
        <v>103</v>
      </c>
      <c r="G24" s="22">
        <v>6</v>
      </c>
      <c r="H24" s="23"/>
      <c r="I24" s="22"/>
      <c r="J24" s="22"/>
      <c r="K24" s="22"/>
      <c r="L24" s="22"/>
      <c r="M24" s="23"/>
      <c r="N24" s="22">
        <v>1</v>
      </c>
      <c r="O24" s="22">
        <v>1</v>
      </c>
      <c r="P24" s="22">
        <v>1</v>
      </c>
      <c r="Q24" s="22">
        <v>2</v>
      </c>
      <c r="R24" s="105"/>
      <c r="S24" s="77"/>
      <c r="T24" s="77">
        <v>5</v>
      </c>
      <c r="U24" s="77">
        <v>5</v>
      </c>
      <c r="V24" s="77"/>
      <c r="W24" s="25">
        <f>+SUM(S24:V24)</f>
        <v>10</v>
      </c>
      <c r="X24" s="26">
        <f>25-SUM(S24:V24)</f>
        <v>15</v>
      </c>
      <c r="Y24" s="27">
        <f>+W24/(W24+X24)</f>
        <v>0.4</v>
      </c>
      <c r="Z24" s="27">
        <f>+SUM(S24:U24)/SUM(W24:X24)</f>
        <v>0.4</v>
      </c>
      <c r="AA24" s="79">
        <f t="shared" si="3"/>
        <v>0</v>
      </c>
      <c r="AB24" s="79">
        <f t="shared" si="3"/>
        <v>30</v>
      </c>
      <c r="AC24" s="79">
        <f t="shared" si="3"/>
        <v>30</v>
      </c>
      <c r="AD24" s="79">
        <f t="shared" si="3"/>
        <v>0</v>
      </c>
      <c r="AE24" s="79">
        <f t="shared" si="3"/>
        <v>60</v>
      </c>
      <c r="AF24" s="88">
        <f>X24*G24</f>
        <v>90</v>
      </c>
      <c r="AG24" s="88">
        <f>+AE24+AF24</f>
        <v>150</v>
      </c>
      <c r="AH24" s="29">
        <f>+SUM(AA24:AC24)/15</f>
        <v>4</v>
      </c>
      <c r="AI24" s="29">
        <f>+AE24/15</f>
        <v>4</v>
      </c>
      <c r="AJ24" s="29">
        <f>+(AG24)/19</f>
        <v>7.8947368421052628</v>
      </c>
      <c r="AK24" s="29">
        <f>IF(W24=0,R24,(((I24+N24)*AA24+(J24+O24)*AB24+(K24+P24)*AC24+(L24+Q24)*AD24)*3)/10)</f>
        <v>18</v>
      </c>
      <c r="AL24" s="26">
        <f>+AK24/72</f>
        <v>0.25</v>
      </c>
      <c r="AM24" s="24"/>
    </row>
    <row r="25" spans="1:44" s="62" customFormat="1" ht="7.5" customHeight="1">
      <c r="A25" s="48"/>
      <c r="B25" s="48"/>
      <c r="C25" s="48"/>
      <c r="D25" s="48"/>
      <c r="E25" s="49"/>
      <c r="F25" s="48"/>
      <c r="G25" s="51"/>
      <c r="H25" s="52"/>
      <c r="I25" s="50"/>
      <c r="J25" s="50"/>
      <c r="K25" s="50"/>
      <c r="L25" s="48"/>
      <c r="M25" s="52"/>
      <c r="N25" s="50"/>
      <c r="O25" s="50"/>
      <c r="P25" s="50"/>
      <c r="Q25" s="50"/>
      <c r="R25" s="105"/>
      <c r="S25" s="50"/>
      <c r="T25" s="50"/>
      <c r="U25" s="50"/>
      <c r="V25" s="50"/>
      <c r="W25" s="53"/>
      <c r="X25" s="54"/>
      <c r="Y25" s="55"/>
      <c r="Z25" s="55"/>
      <c r="AA25" s="89"/>
      <c r="AB25" s="89"/>
      <c r="AC25" s="90"/>
      <c r="AD25" s="91"/>
      <c r="AE25" s="92"/>
      <c r="AF25" s="93"/>
      <c r="AG25" s="93"/>
      <c r="AH25" s="60"/>
      <c r="AI25" s="60"/>
      <c r="AJ25" s="60"/>
      <c r="AK25" s="60"/>
      <c r="AL25" s="54"/>
      <c r="AM25" s="61"/>
    </row>
    <row r="26" spans="1:44" ht="13.5">
      <c r="A26" s="21" t="s">
        <v>51</v>
      </c>
      <c r="B26" s="21" t="s">
        <v>116</v>
      </c>
      <c r="C26" s="21" t="s">
        <v>2</v>
      </c>
      <c r="D26" s="134" t="s">
        <v>117</v>
      </c>
      <c r="E26" s="21">
        <v>370610</v>
      </c>
      <c r="F26" s="21" t="s">
        <v>105</v>
      </c>
      <c r="G26" s="22">
        <v>6</v>
      </c>
      <c r="H26" s="127"/>
      <c r="I26" s="22">
        <v>1</v>
      </c>
      <c r="J26" s="22">
        <v>1</v>
      </c>
      <c r="K26" s="22">
        <v>1</v>
      </c>
      <c r="L26" s="22">
        <v>2</v>
      </c>
      <c r="M26" s="23"/>
      <c r="N26" s="22"/>
      <c r="O26" s="22"/>
      <c r="P26" s="22"/>
      <c r="Q26" s="22"/>
      <c r="R26" s="105"/>
      <c r="S26" s="77"/>
      <c r="T26" s="77">
        <v>6.5</v>
      </c>
      <c r="U26" s="77">
        <v>3.5</v>
      </c>
      <c r="V26" s="77"/>
      <c r="W26" s="25">
        <f>+SUM(S26:V26)</f>
        <v>10</v>
      </c>
      <c r="X26" s="26">
        <f>25-SUM(S26:V26)</f>
        <v>15</v>
      </c>
      <c r="Y26" s="27">
        <f>+W26/(W26+X26)</f>
        <v>0.4</v>
      </c>
      <c r="Z26" s="27">
        <f>+SUM(S26:U26)/SUM(W26:X26)</f>
        <v>0.4</v>
      </c>
      <c r="AA26" s="79">
        <f t="shared" ref="AA26:AE28" si="4">S26*$G26</f>
        <v>0</v>
      </c>
      <c r="AB26" s="79">
        <f t="shared" si="4"/>
        <v>39</v>
      </c>
      <c r="AC26" s="79">
        <f t="shared" si="4"/>
        <v>21</v>
      </c>
      <c r="AD26" s="79">
        <f t="shared" si="4"/>
        <v>0</v>
      </c>
      <c r="AE26" s="79">
        <f t="shared" si="4"/>
        <v>60</v>
      </c>
      <c r="AF26" s="88">
        <f>X26*G26</f>
        <v>90</v>
      </c>
      <c r="AG26" s="88">
        <f>+AE26+AF26</f>
        <v>150</v>
      </c>
      <c r="AH26" s="29">
        <f>+SUM(AA26:AC26)/15</f>
        <v>4</v>
      </c>
      <c r="AI26" s="29">
        <f>+AE26/15</f>
        <v>4</v>
      </c>
      <c r="AJ26" s="29">
        <f>+(AG26)/19</f>
        <v>7.8947368421052628</v>
      </c>
      <c r="AK26" s="29">
        <f>IF(W26=0,R26,(((I26+N26)*AA26+(J26+O26)*AB26+(K26+P26)*AC26+(L26+Q26)*AD26)*3)/10)</f>
        <v>18</v>
      </c>
      <c r="AL26" s="26">
        <f>+AK26/72</f>
        <v>0.25</v>
      </c>
      <c r="AM26" s="18"/>
    </row>
    <row r="27" spans="1:44" ht="13.5">
      <c r="A27" s="21" t="s">
        <v>49</v>
      </c>
      <c r="B27" s="21" t="s">
        <v>116</v>
      </c>
      <c r="C27" s="21" t="s">
        <v>2</v>
      </c>
      <c r="D27" s="133" t="s">
        <v>132</v>
      </c>
      <c r="E27" s="21">
        <v>370612</v>
      </c>
      <c r="F27" s="21" t="s">
        <v>3</v>
      </c>
      <c r="G27" s="22">
        <v>6</v>
      </c>
      <c r="H27" s="127"/>
      <c r="I27" s="22">
        <v>1</v>
      </c>
      <c r="J27" s="22">
        <v>1</v>
      </c>
      <c r="K27" s="22">
        <v>1</v>
      </c>
      <c r="L27" s="22">
        <v>2</v>
      </c>
      <c r="M27" s="23"/>
      <c r="N27" s="22"/>
      <c r="O27" s="22"/>
      <c r="P27" s="22"/>
      <c r="Q27" s="22"/>
      <c r="R27" s="105"/>
      <c r="S27" s="77"/>
      <c r="T27" s="77">
        <v>7</v>
      </c>
      <c r="U27" s="77">
        <v>3</v>
      </c>
      <c r="V27" s="77"/>
      <c r="W27" s="25">
        <f>+SUM(S27:V27)</f>
        <v>10</v>
      </c>
      <c r="X27" s="26">
        <f>25-SUM(S27:V27)</f>
        <v>15</v>
      </c>
      <c r="Y27" s="27">
        <f>+W27/(W27+X27)</f>
        <v>0.4</v>
      </c>
      <c r="Z27" s="27">
        <f>+SUM(S27:U27)/SUM(W27:X27)</f>
        <v>0.4</v>
      </c>
      <c r="AA27" s="79">
        <f t="shared" si="4"/>
        <v>0</v>
      </c>
      <c r="AB27" s="79">
        <f t="shared" si="4"/>
        <v>42</v>
      </c>
      <c r="AC27" s="79">
        <f t="shared" si="4"/>
        <v>18</v>
      </c>
      <c r="AD27" s="79">
        <f t="shared" si="4"/>
        <v>0</v>
      </c>
      <c r="AE27" s="79">
        <f t="shared" si="4"/>
        <v>60</v>
      </c>
      <c r="AF27" s="88">
        <f>X27*G27</f>
        <v>90</v>
      </c>
      <c r="AG27" s="88">
        <f>+AE27+AF27</f>
        <v>150</v>
      </c>
      <c r="AH27" s="29">
        <f>+SUM(AA27:AC27)/15</f>
        <v>4</v>
      </c>
      <c r="AI27" s="29">
        <f>+AE27/15</f>
        <v>4</v>
      </c>
      <c r="AJ27" s="29">
        <f>+(AG27)/19</f>
        <v>7.8947368421052628</v>
      </c>
      <c r="AK27" s="29">
        <f>IF(W27=0,R27,(((I27+N27)*AA27+(J27+O27)*AB27+(K27+P27)*AC27+(L27+Q27)*AD27)*3)/10)</f>
        <v>18</v>
      </c>
      <c r="AL27" s="26">
        <f>+AK27/72</f>
        <v>0.25</v>
      </c>
      <c r="AM27" s="24"/>
      <c r="AN27" s="2" t="s">
        <v>217</v>
      </c>
    </row>
    <row r="28" spans="1:44" ht="13.5">
      <c r="A28" s="21" t="s">
        <v>51</v>
      </c>
      <c r="B28" s="21" t="s">
        <v>116</v>
      </c>
      <c r="C28" s="21" t="s">
        <v>2</v>
      </c>
      <c r="D28" s="21" t="s">
        <v>131</v>
      </c>
      <c r="E28" s="21">
        <v>370616</v>
      </c>
      <c r="F28" s="208" t="s">
        <v>106</v>
      </c>
      <c r="G28" s="22">
        <v>9</v>
      </c>
      <c r="H28" s="127"/>
      <c r="I28" s="22">
        <v>1</v>
      </c>
      <c r="J28" s="22">
        <v>1</v>
      </c>
      <c r="K28" s="122">
        <v>2</v>
      </c>
      <c r="L28" s="22">
        <v>2</v>
      </c>
      <c r="M28" s="23"/>
      <c r="N28" s="22"/>
      <c r="O28" s="22"/>
      <c r="P28" s="22"/>
      <c r="Q28" s="22"/>
      <c r="R28" s="105"/>
      <c r="S28" s="77"/>
      <c r="T28" s="77">
        <v>6</v>
      </c>
      <c r="U28" s="77">
        <v>3</v>
      </c>
      <c r="V28" s="77">
        <v>1</v>
      </c>
      <c r="W28" s="25">
        <f>+SUM(S28:V28)</f>
        <v>10</v>
      </c>
      <c r="X28" s="26">
        <f>25-SUM(S28:V28)</f>
        <v>15</v>
      </c>
      <c r="Y28" s="27">
        <f>+W28/(W28+X28)</f>
        <v>0.4</v>
      </c>
      <c r="Z28" s="27">
        <f>+SUM(S28:U28)/SUM(W28:X28)</f>
        <v>0.36</v>
      </c>
      <c r="AA28" s="79">
        <f t="shared" si="4"/>
        <v>0</v>
      </c>
      <c r="AB28" s="79">
        <f t="shared" si="4"/>
        <v>54</v>
      </c>
      <c r="AC28" s="79">
        <f t="shared" si="4"/>
        <v>27</v>
      </c>
      <c r="AD28" s="79">
        <f t="shared" si="4"/>
        <v>9</v>
      </c>
      <c r="AE28" s="79">
        <f t="shared" si="4"/>
        <v>90</v>
      </c>
      <c r="AF28" s="88">
        <f>X28*G28</f>
        <v>135</v>
      </c>
      <c r="AG28" s="88">
        <f>+AE28+AF28</f>
        <v>225</v>
      </c>
      <c r="AH28" s="29">
        <f>+SUM(AA28:AC28)/15</f>
        <v>5.4</v>
      </c>
      <c r="AI28" s="29">
        <f>+AE28/15</f>
        <v>6</v>
      </c>
      <c r="AJ28" s="29">
        <f>+(AG28)/19</f>
        <v>11.842105263157896</v>
      </c>
      <c r="AK28" s="29">
        <f>IF(W28=0,R28,(((I28+N28)*AA28+(J28+O28)*AB28+(K28+P28)*AC28+(L28+Q28)*AD28)*3)/10)</f>
        <v>37.799999999999997</v>
      </c>
      <c r="AL28" s="26">
        <f>+AK28/72</f>
        <v>0.52499999999999991</v>
      </c>
      <c r="AM28" s="24"/>
    </row>
    <row r="29" spans="1:44" s="62" customFormat="1" ht="7.5" customHeight="1">
      <c r="A29" s="48"/>
      <c r="B29" s="48"/>
      <c r="C29" s="48"/>
      <c r="D29" s="48"/>
      <c r="E29" s="48"/>
      <c r="F29" s="48"/>
      <c r="G29" s="51"/>
      <c r="H29" s="52"/>
      <c r="I29" s="50"/>
      <c r="J29" s="50"/>
      <c r="K29" s="50"/>
      <c r="L29" s="48"/>
      <c r="M29" s="52"/>
      <c r="N29" s="50"/>
      <c r="O29" s="50"/>
      <c r="P29" s="50"/>
      <c r="Q29" s="50"/>
      <c r="R29" s="105"/>
      <c r="S29" s="50"/>
      <c r="T29" s="50"/>
      <c r="U29" s="50"/>
      <c r="V29" s="50"/>
      <c r="W29" s="53"/>
      <c r="X29" s="54"/>
      <c r="Y29" s="55"/>
      <c r="Z29" s="55"/>
      <c r="AA29" s="89"/>
      <c r="AB29" s="89"/>
      <c r="AC29" s="90"/>
      <c r="AD29" s="91"/>
      <c r="AE29" s="92"/>
      <c r="AF29" s="93"/>
      <c r="AG29" s="93"/>
      <c r="AH29" s="60"/>
      <c r="AI29" s="60"/>
      <c r="AJ29" s="60"/>
      <c r="AK29" s="60"/>
      <c r="AL29" s="54"/>
      <c r="AM29" s="61"/>
    </row>
    <row r="30" spans="1:44" ht="13.5">
      <c r="A30" s="30">
        <v>736</v>
      </c>
      <c r="B30" s="21" t="s">
        <v>116</v>
      </c>
      <c r="C30" s="21" t="s">
        <v>2</v>
      </c>
      <c r="D30" s="21" t="s">
        <v>118</v>
      </c>
      <c r="E30" s="21">
        <v>370615</v>
      </c>
      <c r="F30" s="21" t="s">
        <v>95</v>
      </c>
      <c r="G30" s="22">
        <v>3</v>
      </c>
      <c r="H30" s="23"/>
      <c r="I30" s="22"/>
      <c r="J30" s="22"/>
      <c r="K30" s="22"/>
      <c r="L30" s="22"/>
      <c r="M30" s="23"/>
      <c r="N30" s="22">
        <v>1</v>
      </c>
      <c r="O30" s="22">
        <v>1</v>
      </c>
      <c r="P30" s="22">
        <v>1</v>
      </c>
      <c r="Q30" s="22">
        <v>2</v>
      </c>
      <c r="R30" s="105"/>
      <c r="S30" s="77"/>
      <c r="T30" s="77">
        <v>6.5</v>
      </c>
      <c r="U30" s="77">
        <v>3.5</v>
      </c>
      <c r="V30" s="77"/>
      <c r="W30" s="25">
        <f>+SUM(S30:V30)</f>
        <v>10</v>
      </c>
      <c r="X30" s="26">
        <f>25-SUM(S30:V30)</f>
        <v>15</v>
      </c>
      <c r="Y30" s="27">
        <f>+W30/(W30+X30)</f>
        <v>0.4</v>
      </c>
      <c r="Z30" s="27">
        <f>+SUM(S30:U30)/SUM(W30:X30)</f>
        <v>0.4</v>
      </c>
      <c r="AA30" s="79">
        <f>S30*$G30</f>
        <v>0</v>
      </c>
      <c r="AB30" s="79">
        <f>T30*$G30</f>
        <v>19.5</v>
      </c>
      <c r="AC30" s="79">
        <f>U30*$G30</f>
        <v>10.5</v>
      </c>
      <c r="AD30" s="79">
        <f>V30*$G30</f>
        <v>0</v>
      </c>
      <c r="AE30" s="79">
        <f>W30*$G30</f>
        <v>30</v>
      </c>
      <c r="AF30" s="88">
        <f>X30*G30</f>
        <v>45</v>
      </c>
      <c r="AG30" s="88">
        <f>+AE30+AF30</f>
        <v>75</v>
      </c>
      <c r="AH30" s="29">
        <f>+SUM(AA30:AC30)/15</f>
        <v>2</v>
      </c>
      <c r="AI30" s="29">
        <f>+AE30/15</f>
        <v>2</v>
      </c>
      <c r="AJ30" s="29">
        <f>+(AG30)/19</f>
        <v>3.9473684210526314</v>
      </c>
      <c r="AK30" s="29">
        <f>IF(W30=0,R30,(((I30+N30)*AA30+(J30+O30)*AB30+(K30+P30)*AC30+(L30+Q30)*AD30)*3)/10)</f>
        <v>9</v>
      </c>
      <c r="AL30" s="26">
        <f>+AK30/72</f>
        <v>0.125</v>
      </c>
      <c r="AM30" s="24"/>
    </row>
    <row r="31" spans="1:44" ht="13.5">
      <c r="A31" s="21" t="s">
        <v>51</v>
      </c>
      <c r="B31" s="21" t="s">
        <v>116</v>
      </c>
      <c r="C31" s="21" t="s">
        <v>2</v>
      </c>
      <c r="D31" s="21" t="s">
        <v>133</v>
      </c>
      <c r="E31" s="21">
        <v>370617</v>
      </c>
      <c r="F31" s="21" t="s">
        <v>108</v>
      </c>
      <c r="G31" s="22">
        <v>6</v>
      </c>
      <c r="H31" s="23"/>
      <c r="I31" s="22"/>
      <c r="J31" s="22"/>
      <c r="K31" s="22"/>
      <c r="L31" s="22"/>
      <c r="M31" s="23"/>
      <c r="N31" s="22">
        <v>1</v>
      </c>
      <c r="O31" s="22">
        <v>1</v>
      </c>
      <c r="P31" s="22">
        <v>1</v>
      </c>
      <c r="Q31" s="22">
        <v>2</v>
      </c>
      <c r="R31" s="105"/>
      <c r="S31" s="77"/>
      <c r="T31" s="77">
        <v>6.7</v>
      </c>
      <c r="U31" s="77">
        <v>3</v>
      </c>
      <c r="V31" s="77">
        <v>0.3</v>
      </c>
      <c r="W31" s="25">
        <f>+SUM(S31:V31)</f>
        <v>10</v>
      </c>
      <c r="X31" s="26">
        <f>25-SUM(S31:V31)</f>
        <v>15</v>
      </c>
      <c r="Y31" s="27">
        <f>+W31/(W31+X31)</f>
        <v>0.4</v>
      </c>
      <c r="Z31" s="27">
        <f>+SUM(S31:U31)/SUM(W31:X31)</f>
        <v>0.38799999999999996</v>
      </c>
      <c r="AA31" s="79">
        <f t="shared" ref="AA31:AE59" si="5">S31*$G31</f>
        <v>0</v>
      </c>
      <c r="AB31" s="79">
        <f t="shared" si="5"/>
        <v>40.200000000000003</v>
      </c>
      <c r="AC31" s="79">
        <f t="shared" si="5"/>
        <v>18</v>
      </c>
      <c r="AD31" s="79">
        <f t="shared" si="5"/>
        <v>1.7999999999999998</v>
      </c>
      <c r="AE31" s="79">
        <f t="shared" si="5"/>
        <v>60</v>
      </c>
      <c r="AF31" s="88">
        <f>X31*G31</f>
        <v>90</v>
      </c>
      <c r="AG31" s="88">
        <f>+AE31+AF31</f>
        <v>150</v>
      </c>
      <c r="AH31" s="29">
        <f>+SUM(AA31:AC31)/15</f>
        <v>3.8800000000000003</v>
      </c>
      <c r="AI31" s="29">
        <f>+AE31/15</f>
        <v>4</v>
      </c>
      <c r="AJ31" s="29">
        <f>+(AG31)/19</f>
        <v>7.8947368421052628</v>
      </c>
      <c r="AK31" s="29">
        <f>IF(W31=0,R31,(((I31+N31)*AA31+(J31+O31)*AB31+(K31+P31)*AC31+(L31+Q31)*AD31)*3)/10)</f>
        <v>18.54</v>
      </c>
      <c r="AL31" s="26">
        <f>+AK31/72</f>
        <v>0.25750000000000001</v>
      </c>
      <c r="AM31" s="24"/>
    </row>
    <row r="32" spans="1:44" ht="13.5">
      <c r="A32" s="21" t="s">
        <v>51</v>
      </c>
      <c r="B32" s="21" t="s">
        <v>116</v>
      </c>
      <c r="C32" s="21" t="s">
        <v>2</v>
      </c>
      <c r="D32" s="21" t="s">
        <v>133</v>
      </c>
      <c r="E32" s="21">
        <v>370619</v>
      </c>
      <c r="F32" s="207" t="s">
        <v>107</v>
      </c>
      <c r="G32" s="22">
        <v>6</v>
      </c>
      <c r="H32" s="23"/>
      <c r="I32" s="22"/>
      <c r="J32" s="22"/>
      <c r="K32" s="22"/>
      <c r="L32" s="22"/>
      <c r="M32" s="23"/>
      <c r="N32" s="22">
        <v>1</v>
      </c>
      <c r="O32" s="22">
        <v>1</v>
      </c>
      <c r="P32" s="22">
        <v>1</v>
      </c>
      <c r="Q32" s="22">
        <v>2</v>
      </c>
      <c r="R32" s="105"/>
      <c r="S32" s="77"/>
      <c r="T32" s="77">
        <v>8.5</v>
      </c>
      <c r="U32" s="77">
        <v>1.5</v>
      </c>
      <c r="V32" s="77"/>
      <c r="W32" s="25">
        <f>+SUM(S32:V32)</f>
        <v>10</v>
      </c>
      <c r="X32" s="26">
        <f>25-SUM(S32:V32)</f>
        <v>15</v>
      </c>
      <c r="Y32" s="27">
        <f>+W32/(W32+X32)</f>
        <v>0.4</v>
      </c>
      <c r="Z32" s="27">
        <f>+SUM(S32:U32)/SUM(W32:X32)</f>
        <v>0.4</v>
      </c>
      <c r="AA32" s="79">
        <f>S32*$G32</f>
        <v>0</v>
      </c>
      <c r="AB32" s="79">
        <f>T32*$G32</f>
        <v>51</v>
      </c>
      <c r="AC32" s="79">
        <f>U32*$G32</f>
        <v>9</v>
      </c>
      <c r="AD32" s="79">
        <f>V32*$G32</f>
        <v>0</v>
      </c>
      <c r="AE32" s="79">
        <f>W32*$G32</f>
        <v>60</v>
      </c>
      <c r="AF32" s="88">
        <f>X32*G32</f>
        <v>90</v>
      </c>
      <c r="AG32" s="88">
        <f>+AE32+AF32</f>
        <v>150</v>
      </c>
      <c r="AH32" s="29">
        <f>+SUM(AA32:AC32)/15</f>
        <v>4</v>
      </c>
      <c r="AI32" s="29">
        <f>+AE32/15</f>
        <v>4</v>
      </c>
      <c r="AJ32" s="29">
        <f>+(AG32)/19</f>
        <v>7.8947368421052628</v>
      </c>
      <c r="AK32" s="29">
        <f>IF(W32=0,R32,(((I32+N32)*AA32+(J32+O32)*AB32+(K32+P32)*AC32+(L32+Q32)*AD32)*3)/10)</f>
        <v>18</v>
      </c>
      <c r="AL32" s="26">
        <f>+AK32/72</f>
        <v>0.25</v>
      </c>
      <c r="AM32" s="24"/>
    </row>
    <row r="33" spans="1:40" ht="13.5">
      <c r="A33" s="21" t="s">
        <v>51</v>
      </c>
      <c r="B33" s="21" t="s">
        <v>116</v>
      </c>
      <c r="C33" s="21" t="s">
        <v>2</v>
      </c>
      <c r="D33" s="86" t="s">
        <v>132</v>
      </c>
      <c r="E33" s="21">
        <v>370618</v>
      </c>
      <c r="F33" s="21" t="s">
        <v>5</v>
      </c>
      <c r="G33" s="22">
        <v>6</v>
      </c>
      <c r="H33" s="23"/>
      <c r="I33" s="22"/>
      <c r="J33" s="22"/>
      <c r="K33" s="22"/>
      <c r="L33" s="22"/>
      <c r="M33" s="23"/>
      <c r="N33" s="22">
        <v>1</v>
      </c>
      <c r="O33" s="22">
        <v>1</v>
      </c>
      <c r="P33" s="22">
        <v>1</v>
      </c>
      <c r="Q33" s="22">
        <v>2</v>
      </c>
      <c r="R33" s="105"/>
      <c r="S33" s="77"/>
      <c r="T33" s="77">
        <v>6</v>
      </c>
      <c r="U33" s="77">
        <v>3</v>
      </c>
      <c r="V33" s="77">
        <v>1</v>
      </c>
      <c r="W33" s="25">
        <f>+SUM(S33:V33)</f>
        <v>10</v>
      </c>
      <c r="X33" s="26">
        <f>25-SUM(S33:V33)</f>
        <v>15</v>
      </c>
      <c r="Y33" s="27">
        <f>+W33/(W33+X33)</f>
        <v>0.4</v>
      </c>
      <c r="Z33" s="27">
        <f>+SUM(S33:U33)/SUM(W33:X33)</f>
        <v>0.36</v>
      </c>
      <c r="AA33" s="79">
        <f t="shared" si="5"/>
        <v>0</v>
      </c>
      <c r="AB33" s="79">
        <f t="shared" si="5"/>
        <v>36</v>
      </c>
      <c r="AC33" s="79">
        <f t="shared" si="5"/>
        <v>18</v>
      </c>
      <c r="AD33" s="79">
        <f t="shared" si="5"/>
        <v>6</v>
      </c>
      <c r="AE33" s="79">
        <f t="shared" si="5"/>
        <v>60</v>
      </c>
      <c r="AF33" s="88">
        <f>X33*G33</f>
        <v>90</v>
      </c>
      <c r="AG33" s="88">
        <f>+AE33+AF33</f>
        <v>150</v>
      </c>
      <c r="AH33" s="29">
        <f>+SUM(AA33:AC33)/15</f>
        <v>3.6</v>
      </c>
      <c r="AI33" s="29">
        <f>+AE33/15</f>
        <v>4</v>
      </c>
      <c r="AJ33" s="29">
        <f>+(AG33)/19</f>
        <v>7.8947368421052628</v>
      </c>
      <c r="AK33" s="29">
        <f>IF(W33=0,R33,(((I33+N33)*AA33+(J33+O33)*AB33+(K33+P33)*AC33+(L33+Q33)*AD33)*3)/10)</f>
        <v>19.8</v>
      </c>
      <c r="AL33" s="26">
        <f>+AK33/72</f>
        <v>0.27500000000000002</v>
      </c>
      <c r="AM33" s="24"/>
    </row>
    <row r="34" spans="1:40" s="62" customFormat="1" ht="7.5" customHeight="1">
      <c r="A34" s="48"/>
      <c r="B34" s="48"/>
      <c r="C34" s="48"/>
      <c r="D34" s="48"/>
      <c r="E34" s="49"/>
      <c r="F34" s="48"/>
      <c r="G34" s="51"/>
      <c r="H34" s="52"/>
      <c r="I34" s="50"/>
      <c r="J34" s="50"/>
      <c r="K34" s="50"/>
      <c r="L34" s="48"/>
      <c r="M34" s="52"/>
      <c r="N34" s="50"/>
      <c r="O34" s="50"/>
      <c r="P34" s="50"/>
      <c r="Q34" s="50"/>
      <c r="R34" s="105"/>
      <c r="S34" s="50"/>
      <c r="T34" s="50"/>
      <c r="U34" s="50"/>
      <c r="V34" s="50"/>
      <c r="W34" s="53"/>
      <c r="X34" s="54"/>
      <c r="Y34" s="55"/>
      <c r="Z34" s="55"/>
      <c r="AA34" s="89"/>
      <c r="AB34" s="89"/>
      <c r="AC34" s="90"/>
      <c r="AD34" s="91"/>
      <c r="AE34" s="92"/>
      <c r="AF34" s="93"/>
      <c r="AG34" s="93"/>
      <c r="AH34" s="60"/>
      <c r="AI34" s="60"/>
      <c r="AJ34" s="60"/>
      <c r="AK34" s="60"/>
      <c r="AL34" s="54"/>
      <c r="AM34" s="61"/>
    </row>
    <row r="35" spans="1:40" ht="13.5">
      <c r="A35" s="21" t="s">
        <v>51</v>
      </c>
      <c r="B35" s="21" t="s">
        <v>116</v>
      </c>
      <c r="C35" s="21" t="s">
        <v>2</v>
      </c>
      <c r="D35" s="21" t="s">
        <v>131</v>
      </c>
      <c r="E35" s="21">
        <v>370623</v>
      </c>
      <c r="F35" s="21" t="s">
        <v>109</v>
      </c>
      <c r="G35" s="22">
        <v>9</v>
      </c>
      <c r="H35" s="127"/>
      <c r="I35" s="22">
        <v>1</v>
      </c>
      <c r="J35" s="22">
        <v>1</v>
      </c>
      <c r="K35" s="22">
        <v>1</v>
      </c>
      <c r="L35" s="22">
        <v>2</v>
      </c>
      <c r="M35" s="23"/>
      <c r="N35" s="22"/>
      <c r="O35" s="22"/>
      <c r="P35" s="22"/>
      <c r="Q35" s="22"/>
      <c r="R35" s="105"/>
      <c r="S35" s="77"/>
      <c r="T35" s="77">
        <v>6</v>
      </c>
      <c r="U35" s="77">
        <v>3</v>
      </c>
      <c r="V35" s="77">
        <v>1</v>
      </c>
      <c r="W35" s="25">
        <f>+SUM(S35:V35)</f>
        <v>10</v>
      </c>
      <c r="X35" s="26">
        <f>25-SUM(S35:V35)</f>
        <v>15</v>
      </c>
      <c r="Y35" s="27">
        <f>+W35/(W35+X35)</f>
        <v>0.4</v>
      </c>
      <c r="Z35" s="27">
        <f>+SUM(S35:U35)/SUM(W35:X35)</f>
        <v>0.36</v>
      </c>
      <c r="AA35" s="79">
        <f t="shared" si="5"/>
        <v>0</v>
      </c>
      <c r="AB35" s="79">
        <f t="shared" si="5"/>
        <v>54</v>
      </c>
      <c r="AC35" s="79">
        <f t="shared" si="5"/>
        <v>27</v>
      </c>
      <c r="AD35" s="79">
        <f t="shared" si="5"/>
        <v>9</v>
      </c>
      <c r="AE35" s="79">
        <f t="shared" si="5"/>
        <v>90</v>
      </c>
      <c r="AF35" s="88">
        <f>X35*G35</f>
        <v>135</v>
      </c>
      <c r="AG35" s="88">
        <f>+AE35+AF35</f>
        <v>225</v>
      </c>
      <c r="AH35" s="29">
        <f>+SUM(AA35:AC35)/15</f>
        <v>5.4</v>
      </c>
      <c r="AI35" s="29">
        <f>+AE35/15</f>
        <v>6</v>
      </c>
      <c r="AJ35" s="29">
        <f>+(AG35)/19</f>
        <v>11.842105263157896</v>
      </c>
      <c r="AK35" s="29">
        <f>IF(W35=0,R35,(((I35+N35)*AA35+(J35+O35)*AB35+(K35+P35)*AC35+(L35+Q35)*AD35)*3)/10)</f>
        <v>29.7</v>
      </c>
      <c r="AL35" s="26">
        <f>+AK35/72</f>
        <v>0.41249999999999998</v>
      </c>
      <c r="AM35" s="24"/>
    </row>
    <row r="36" spans="1:40" ht="13.5">
      <c r="A36" s="21" t="s">
        <v>51</v>
      </c>
      <c r="B36" s="21" t="s">
        <v>116</v>
      </c>
      <c r="C36" s="21" t="s">
        <v>2</v>
      </c>
      <c r="D36" s="21" t="s">
        <v>134</v>
      </c>
      <c r="E36" s="21">
        <v>370621</v>
      </c>
      <c r="F36" s="21" t="s">
        <v>7</v>
      </c>
      <c r="G36" s="22">
        <v>6</v>
      </c>
      <c r="H36" s="127"/>
      <c r="I36" s="22">
        <v>1</v>
      </c>
      <c r="J36" s="22">
        <v>1</v>
      </c>
      <c r="K36" s="22">
        <v>1</v>
      </c>
      <c r="L36" s="22">
        <v>2</v>
      </c>
      <c r="M36" s="23"/>
      <c r="N36" s="22"/>
      <c r="O36" s="22"/>
      <c r="P36" s="22"/>
      <c r="Q36" s="22"/>
      <c r="R36" s="105"/>
      <c r="S36" s="77"/>
      <c r="T36" s="77">
        <v>6.5</v>
      </c>
      <c r="U36" s="77">
        <v>3.5</v>
      </c>
      <c r="V36" s="77"/>
      <c r="W36" s="25">
        <f>+SUM(S36:V36)</f>
        <v>10</v>
      </c>
      <c r="X36" s="26">
        <f>25-SUM(S36:V36)</f>
        <v>15</v>
      </c>
      <c r="Y36" s="27">
        <f>+W36/(W36+X36)</f>
        <v>0.4</v>
      </c>
      <c r="Z36" s="27">
        <f>+SUM(S36:U36)/SUM(W36:X36)</f>
        <v>0.4</v>
      </c>
      <c r="AA36" s="79">
        <f t="shared" si="5"/>
        <v>0</v>
      </c>
      <c r="AB36" s="79">
        <f t="shared" si="5"/>
        <v>39</v>
      </c>
      <c r="AC36" s="79">
        <f t="shared" si="5"/>
        <v>21</v>
      </c>
      <c r="AD36" s="79">
        <f t="shared" si="5"/>
        <v>0</v>
      </c>
      <c r="AE36" s="79">
        <f t="shared" si="5"/>
        <v>60</v>
      </c>
      <c r="AF36" s="88">
        <f>X36*G36</f>
        <v>90</v>
      </c>
      <c r="AG36" s="88">
        <f>+AE36+AF36</f>
        <v>150</v>
      </c>
      <c r="AH36" s="29">
        <f>+SUM(AA36:AC36)/15</f>
        <v>4</v>
      </c>
      <c r="AI36" s="29">
        <f>+AE36/15</f>
        <v>4</v>
      </c>
      <c r="AJ36" s="29">
        <f>+(AG36)/19</f>
        <v>7.8947368421052628</v>
      </c>
      <c r="AK36" s="29">
        <f>IF(W36=0,R36,(((I36+N36)*AA36+(J36+O36)*AB36+(K36+P36)*AC36+(L36+Q36)*AD36)*3)/10)</f>
        <v>18</v>
      </c>
      <c r="AL36" s="26">
        <f>+AK36/72</f>
        <v>0.25</v>
      </c>
      <c r="AM36" s="24"/>
    </row>
    <row r="37" spans="1:40" ht="13.5">
      <c r="A37" s="21" t="s">
        <v>51</v>
      </c>
      <c r="B37" s="21" t="s">
        <v>116</v>
      </c>
      <c r="C37" s="21" t="s">
        <v>2</v>
      </c>
      <c r="D37" s="21" t="s">
        <v>117</v>
      </c>
      <c r="E37" s="21">
        <v>370622</v>
      </c>
      <c r="F37" s="21" t="s">
        <v>8</v>
      </c>
      <c r="G37" s="22">
        <v>6</v>
      </c>
      <c r="H37" s="127"/>
      <c r="I37" s="22">
        <v>1</v>
      </c>
      <c r="J37" s="22">
        <v>1</v>
      </c>
      <c r="K37" s="22">
        <v>1</v>
      </c>
      <c r="L37" s="22">
        <v>2</v>
      </c>
      <c r="M37" s="23"/>
      <c r="N37" s="22"/>
      <c r="O37" s="22"/>
      <c r="P37" s="22"/>
      <c r="Q37" s="22"/>
      <c r="R37" s="105"/>
      <c r="S37" s="77"/>
      <c r="T37" s="77">
        <v>8</v>
      </c>
      <c r="U37" s="77">
        <v>2</v>
      </c>
      <c r="V37" s="77"/>
      <c r="W37" s="25">
        <f>+SUM(S37:V37)</f>
        <v>10</v>
      </c>
      <c r="X37" s="26">
        <f>25-SUM(S37:V37)</f>
        <v>15</v>
      </c>
      <c r="Y37" s="27">
        <f>+W37/(W37+X37)</f>
        <v>0.4</v>
      </c>
      <c r="Z37" s="27">
        <f>+SUM(S37:U37)/SUM(W37:X37)</f>
        <v>0.4</v>
      </c>
      <c r="AA37" s="79">
        <f t="shared" si="5"/>
        <v>0</v>
      </c>
      <c r="AB37" s="79">
        <f t="shared" si="5"/>
        <v>48</v>
      </c>
      <c r="AC37" s="79">
        <f t="shared" si="5"/>
        <v>12</v>
      </c>
      <c r="AD37" s="79">
        <f t="shared" si="5"/>
        <v>0</v>
      </c>
      <c r="AE37" s="79">
        <f t="shared" si="5"/>
        <v>60</v>
      </c>
      <c r="AF37" s="88">
        <f>X37*G37</f>
        <v>90</v>
      </c>
      <c r="AG37" s="88">
        <f>+AE37+AF37</f>
        <v>150</v>
      </c>
      <c r="AH37" s="29">
        <f>+SUM(AA37:AC37)/15</f>
        <v>4</v>
      </c>
      <c r="AI37" s="29">
        <f>+AE37/15</f>
        <v>4</v>
      </c>
      <c r="AJ37" s="29">
        <f>+(AG37)/19</f>
        <v>7.8947368421052628</v>
      </c>
      <c r="AK37" s="29">
        <f>IF(W37=0,R37,(((I37+N37)*AA37+(J37+O37)*AB37+(K37+P37)*AC37+(L37+Q37)*AD37)*3)/10)</f>
        <v>18</v>
      </c>
      <c r="AL37" s="26">
        <f>+AK37/72</f>
        <v>0.25</v>
      </c>
      <c r="AM37" s="24"/>
    </row>
    <row r="38" spans="1:40" s="62" customFormat="1" ht="7.5" customHeight="1">
      <c r="A38" s="48"/>
      <c r="B38" s="48"/>
      <c r="C38" s="48"/>
      <c r="D38" s="48"/>
      <c r="E38" s="49"/>
      <c r="F38" s="48"/>
      <c r="G38" s="51"/>
      <c r="H38" s="52"/>
      <c r="I38" s="50"/>
      <c r="J38" s="50"/>
      <c r="K38" s="50"/>
      <c r="L38" s="48"/>
      <c r="M38" s="52"/>
      <c r="N38" s="50"/>
      <c r="O38" s="50"/>
      <c r="P38" s="50"/>
      <c r="Q38" s="50"/>
      <c r="R38" s="105"/>
      <c r="S38" s="50"/>
      <c r="T38" s="50"/>
      <c r="U38" s="50"/>
      <c r="V38" s="50"/>
      <c r="W38" s="53"/>
      <c r="X38" s="54"/>
      <c r="Y38" s="55"/>
      <c r="Z38" s="55"/>
      <c r="AA38" s="89"/>
      <c r="AB38" s="89"/>
      <c r="AC38" s="90"/>
      <c r="AD38" s="91"/>
      <c r="AE38" s="92"/>
      <c r="AF38" s="93"/>
      <c r="AG38" s="93"/>
      <c r="AH38" s="60"/>
      <c r="AI38" s="60"/>
      <c r="AJ38" s="60"/>
      <c r="AK38" s="60"/>
      <c r="AL38" s="54"/>
      <c r="AM38" s="61"/>
    </row>
    <row r="39" spans="1:40" ht="13.5">
      <c r="A39" s="21" t="s">
        <v>51</v>
      </c>
      <c r="B39" s="21" t="s">
        <v>116</v>
      </c>
      <c r="C39" s="21" t="s">
        <v>2</v>
      </c>
      <c r="D39" s="21" t="s">
        <v>131</v>
      </c>
      <c r="E39" s="21">
        <v>370624</v>
      </c>
      <c r="F39" s="21" t="s">
        <v>110</v>
      </c>
      <c r="G39" s="22">
        <v>6</v>
      </c>
      <c r="H39" s="23"/>
      <c r="I39" s="22"/>
      <c r="J39" s="22"/>
      <c r="K39" s="22"/>
      <c r="L39" s="22"/>
      <c r="M39" s="23"/>
      <c r="N39" s="22">
        <v>1</v>
      </c>
      <c r="O39" s="22">
        <v>1</v>
      </c>
      <c r="P39" s="22">
        <v>1</v>
      </c>
      <c r="Q39" s="22">
        <v>2</v>
      </c>
      <c r="R39" s="105"/>
      <c r="S39" s="77"/>
      <c r="T39" s="77">
        <v>6.5</v>
      </c>
      <c r="U39" s="77">
        <v>3.5</v>
      </c>
      <c r="V39" s="77"/>
      <c r="W39" s="25">
        <f>+SUM(S39:V39)</f>
        <v>10</v>
      </c>
      <c r="X39" s="26">
        <f>25-SUM(S39:V39)</f>
        <v>15</v>
      </c>
      <c r="Y39" s="27">
        <f>+W39/(W39+X39)</f>
        <v>0.4</v>
      </c>
      <c r="Z39" s="27">
        <f>+SUM(S39:U39)/SUM(W39:X39)</f>
        <v>0.4</v>
      </c>
      <c r="AA39" s="79">
        <f t="shared" si="5"/>
        <v>0</v>
      </c>
      <c r="AB39" s="79">
        <f t="shared" si="5"/>
        <v>39</v>
      </c>
      <c r="AC39" s="79">
        <f t="shared" si="5"/>
        <v>21</v>
      </c>
      <c r="AD39" s="79">
        <f t="shared" si="5"/>
        <v>0</v>
      </c>
      <c r="AE39" s="79">
        <f t="shared" si="5"/>
        <v>60</v>
      </c>
      <c r="AF39" s="88">
        <f>X39*G39</f>
        <v>90</v>
      </c>
      <c r="AG39" s="88">
        <f>+AE39+AF39</f>
        <v>150</v>
      </c>
      <c r="AH39" s="29">
        <f>+SUM(AA39:AC39)/15</f>
        <v>4</v>
      </c>
      <c r="AI39" s="29">
        <f>+AE39/15</f>
        <v>4</v>
      </c>
      <c r="AJ39" s="29">
        <f>+(AG39)/19</f>
        <v>7.8947368421052628</v>
      </c>
      <c r="AK39" s="29">
        <f>IF(W39=0,R39,(((I39+N39)*AA39+(J39+O39)*AB39+(K39+P39)*AC39+(L39+Q39)*AD39)*3)/10)</f>
        <v>18</v>
      </c>
      <c r="AL39" s="26">
        <f>+AK39/72</f>
        <v>0.25</v>
      </c>
      <c r="AM39" s="24"/>
    </row>
    <row r="40" spans="1:40" ht="13.5">
      <c r="A40" s="21" t="s">
        <v>51</v>
      </c>
      <c r="B40" s="21" t="s">
        <v>116</v>
      </c>
      <c r="C40" s="21" t="s">
        <v>2</v>
      </c>
      <c r="D40" s="21" t="s">
        <v>134</v>
      </c>
      <c r="E40" s="21">
        <v>370625</v>
      </c>
      <c r="F40" s="21" t="s">
        <v>111</v>
      </c>
      <c r="G40" s="22">
        <v>9</v>
      </c>
      <c r="H40" s="23"/>
      <c r="I40" s="22"/>
      <c r="J40" s="22"/>
      <c r="K40" s="22"/>
      <c r="L40" s="22"/>
      <c r="M40" s="23"/>
      <c r="N40" s="22">
        <v>1</v>
      </c>
      <c r="O40" s="22">
        <v>1</v>
      </c>
      <c r="P40" s="22">
        <v>1</v>
      </c>
      <c r="Q40" s="22">
        <v>2</v>
      </c>
      <c r="R40" s="105"/>
      <c r="S40" s="77"/>
      <c r="T40" s="77">
        <v>7.5</v>
      </c>
      <c r="U40" s="77">
        <v>2.5</v>
      </c>
      <c r="V40" s="77"/>
      <c r="W40" s="25">
        <f>+SUM(S40:V40)</f>
        <v>10</v>
      </c>
      <c r="X40" s="26">
        <f>25-SUM(S40:V40)</f>
        <v>15</v>
      </c>
      <c r="Y40" s="27">
        <f>+W40/(W40+X40)</f>
        <v>0.4</v>
      </c>
      <c r="Z40" s="27">
        <f>+SUM(S40:U40)/SUM(W40:X40)</f>
        <v>0.4</v>
      </c>
      <c r="AA40" s="79">
        <f t="shared" ref="AA40:AE41" si="6">S40*$G40</f>
        <v>0</v>
      </c>
      <c r="AB40" s="79">
        <f t="shared" si="6"/>
        <v>67.5</v>
      </c>
      <c r="AC40" s="79">
        <f t="shared" si="6"/>
        <v>22.5</v>
      </c>
      <c r="AD40" s="79">
        <f t="shared" si="6"/>
        <v>0</v>
      </c>
      <c r="AE40" s="79">
        <f t="shared" si="6"/>
        <v>90</v>
      </c>
      <c r="AF40" s="88">
        <f>X40*G40</f>
        <v>135</v>
      </c>
      <c r="AG40" s="88">
        <f>+AE40+AF40</f>
        <v>225</v>
      </c>
      <c r="AH40" s="29">
        <f>+SUM(AA40:AC40)/15</f>
        <v>6</v>
      </c>
      <c r="AI40" s="29">
        <f>+AE40/15</f>
        <v>6</v>
      </c>
      <c r="AJ40" s="29">
        <f>+(AG40)/19</f>
        <v>11.842105263157896</v>
      </c>
      <c r="AK40" s="29">
        <f>IF(W40=0,R40,(((I40+N40)*AA40+(J40+O40)*AB40+(K40+P40)*AC40+(L40+Q40)*AD40)*3)/10)</f>
        <v>27</v>
      </c>
      <c r="AL40" s="26">
        <f>+AK40/72</f>
        <v>0.375</v>
      </c>
      <c r="AM40" s="24"/>
      <c r="AN40" s="2" t="s">
        <v>220</v>
      </c>
    </row>
    <row r="41" spans="1:40" ht="13.5">
      <c r="A41" s="21" t="s">
        <v>51</v>
      </c>
      <c r="B41" s="21" t="s">
        <v>116</v>
      </c>
      <c r="C41" s="21" t="s">
        <v>2</v>
      </c>
      <c r="D41" s="86" t="s">
        <v>132</v>
      </c>
      <c r="E41" s="21">
        <v>370620</v>
      </c>
      <c r="F41" s="208" t="s">
        <v>99</v>
      </c>
      <c r="G41" s="22">
        <v>9</v>
      </c>
      <c r="H41" s="23"/>
      <c r="I41" s="22"/>
      <c r="J41" s="22"/>
      <c r="K41" s="22"/>
      <c r="L41" s="22"/>
      <c r="M41" s="23"/>
      <c r="N41" s="22">
        <v>1</v>
      </c>
      <c r="O41" s="22">
        <v>1</v>
      </c>
      <c r="P41" s="122">
        <v>2</v>
      </c>
      <c r="Q41" s="22">
        <v>2</v>
      </c>
      <c r="R41" s="105"/>
      <c r="S41" s="77"/>
      <c r="T41" s="77">
        <v>6.4</v>
      </c>
      <c r="U41" s="77">
        <v>3</v>
      </c>
      <c r="V41" s="77">
        <v>0.6</v>
      </c>
      <c r="W41" s="25">
        <f>+SUM(S41:V41)</f>
        <v>10</v>
      </c>
      <c r="X41" s="26">
        <f>25-SUM(S41:V41)</f>
        <v>15</v>
      </c>
      <c r="Y41" s="27">
        <f>+W41/(W41+X41)</f>
        <v>0.4</v>
      </c>
      <c r="Z41" s="27">
        <f>+SUM(S41:U41)/SUM(W41:X41)</f>
        <v>0.376</v>
      </c>
      <c r="AA41" s="79">
        <f t="shared" si="6"/>
        <v>0</v>
      </c>
      <c r="AB41" s="79">
        <f t="shared" si="6"/>
        <v>57.6</v>
      </c>
      <c r="AC41" s="79">
        <f t="shared" si="6"/>
        <v>27</v>
      </c>
      <c r="AD41" s="79">
        <f t="shared" si="6"/>
        <v>5.3999999999999995</v>
      </c>
      <c r="AE41" s="79">
        <f t="shared" si="6"/>
        <v>90</v>
      </c>
      <c r="AF41" s="88">
        <f>X41*G41</f>
        <v>135</v>
      </c>
      <c r="AG41" s="88">
        <f>+AE41+AF41</f>
        <v>225</v>
      </c>
      <c r="AH41" s="29">
        <f>+SUM(AA41:AC41)/15</f>
        <v>5.64</v>
      </c>
      <c r="AI41" s="29">
        <f>+AE41/15</f>
        <v>6</v>
      </c>
      <c r="AJ41" s="29">
        <f>+(AG41)/19</f>
        <v>11.842105263157896</v>
      </c>
      <c r="AK41" s="29">
        <f>IF(W41=0,R41,(((I41+N41)*AA41+(J41+O41)*AB41+(K41+P41)*AC41+(L41+Q41)*AD41)*3)/10)</f>
        <v>36.72</v>
      </c>
      <c r="AL41" s="26">
        <f>+AK41/72</f>
        <v>0.51</v>
      </c>
      <c r="AM41" s="24"/>
    </row>
    <row r="42" spans="1:40" s="62" customFormat="1" ht="7.5" customHeight="1">
      <c r="A42" s="48"/>
      <c r="B42" s="48"/>
      <c r="C42" s="48"/>
      <c r="D42" s="48"/>
      <c r="E42" s="49"/>
      <c r="F42" s="48"/>
      <c r="G42" s="51"/>
      <c r="H42" s="52"/>
      <c r="I42" s="50"/>
      <c r="J42" s="50"/>
      <c r="K42" s="50"/>
      <c r="L42" s="48"/>
      <c r="M42" s="52"/>
      <c r="N42" s="50"/>
      <c r="O42" s="50"/>
      <c r="P42" s="50"/>
      <c r="Q42" s="50"/>
      <c r="R42" s="105"/>
      <c r="S42" s="50"/>
      <c r="T42" s="50"/>
      <c r="U42" s="50"/>
      <c r="V42" s="50"/>
      <c r="W42" s="53"/>
      <c r="X42" s="54"/>
      <c r="Y42" s="55"/>
      <c r="Z42" s="55"/>
      <c r="AA42" s="89"/>
      <c r="AB42" s="89"/>
      <c r="AC42" s="90"/>
      <c r="AD42" s="91"/>
      <c r="AE42" s="92"/>
      <c r="AF42" s="93"/>
      <c r="AG42" s="93"/>
      <c r="AH42" s="60"/>
      <c r="AI42" s="60"/>
      <c r="AJ42" s="60"/>
      <c r="AK42" s="60"/>
      <c r="AL42" s="54"/>
      <c r="AM42" s="61"/>
    </row>
    <row r="43" spans="1:40" ht="13.5">
      <c r="A43" s="21" t="s">
        <v>51</v>
      </c>
      <c r="B43" s="21" t="s">
        <v>116</v>
      </c>
      <c r="C43" s="21" t="s">
        <v>2</v>
      </c>
      <c r="D43" s="21" t="s">
        <v>129</v>
      </c>
      <c r="E43" s="21">
        <v>370626</v>
      </c>
      <c r="F43" s="208" t="s">
        <v>112</v>
      </c>
      <c r="G43" s="22">
        <v>7.5</v>
      </c>
      <c r="H43" s="23"/>
      <c r="I43" s="22">
        <v>1</v>
      </c>
      <c r="J43" s="22">
        <v>1</v>
      </c>
      <c r="K43" s="122">
        <v>1</v>
      </c>
      <c r="L43" s="22">
        <v>2</v>
      </c>
      <c r="M43" s="132"/>
      <c r="N43" s="23"/>
      <c r="O43" s="22"/>
      <c r="P43" s="22"/>
      <c r="Q43" s="22"/>
      <c r="R43" s="105"/>
      <c r="S43" s="77"/>
      <c r="T43" s="77">
        <v>8</v>
      </c>
      <c r="U43" s="77">
        <v>2</v>
      </c>
      <c r="V43" s="77"/>
      <c r="W43" s="25">
        <f>+SUM(S43:V43)</f>
        <v>10</v>
      </c>
      <c r="X43" s="26">
        <f>25-SUM(S43:V43)</f>
        <v>15</v>
      </c>
      <c r="Y43" s="27">
        <f>+W43/(W43+X43)</f>
        <v>0.4</v>
      </c>
      <c r="Z43" s="27">
        <f>+SUM(S43:U43)/SUM(W43:X43)</f>
        <v>0.4</v>
      </c>
      <c r="AA43" s="79">
        <f>S43*$G43</f>
        <v>0</v>
      </c>
      <c r="AB43" s="79">
        <f>T43*$G43</f>
        <v>60</v>
      </c>
      <c r="AC43" s="79">
        <f>U43*$G43</f>
        <v>15</v>
      </c>
      <c r="AD43" s="79">
        <f>V43*$G43</f>
        <v>0</v>
      </c>
      <c r="AE43" s="79">
        <f>W43*$G43</f>
        <v>75</v>
      </c>
      <c r="AF43" s="88">
        <f>X43*G43</f>
        <v>112.5</v>
      </c>
      <c r="AG43" s="88">
        <f>+AE43+AF43</f>
        <v>187.5</v>
      </c>
      <c r="AH43" s="29">
        <f>+SUM(AA43:AC43)/15</f>
        <v>5</v>
      </c>
      <c r="AI43" s="29">
        <f>+AE43/15</f>
        <v>5</v>
      </c>
      <c r="AJ43" s="29">
        <f>+(AG43)/19</f>
        <v>9.8684210526315788</v>
      </c>
      <c r="AK43" s="29">
        <f>IF(W43=0,R43,(((I43+N43)*AA43+(J43+O43)*AB43+(K43+P43)*AC43+(L43+Q43)*AD43)*3)/10)</f>
        <v>22.5</v>
      </c>
      <c r="AL43" s="26">
        <f>+AK43/72</f>
        <v>0.3125</v>
      </c>
      <c r="AM43" s="24"/>
      <c r="AN43" s="2" t="s">
        <v>221</v>
      </c>
    </row>
    <row r="44" spans="1:40" ht="13.5">
      <c r="A44" s="21" t="s">
        <v>51</v>
      </c>
      <c r="B44" s="21" t="s">
        <v>116</v>
      </c>
      <c r="C44" s="21" t="s">
        <v>2</v>
      </c>
      <c r="D44" s="21" t="s">
        <v>130</v>
      </c>
      <c r="E44" s="21">
        <v>370627</v>
      </c>
      <c r="F44" s="21" t="s">
        <v>9</v>
      </c>
      <c r="G44" s="22">
        <v>7.5</v>
      </c>
      <c r="H44" s="23"/>
      <c r="I44" s="22">
        <v>1</v>
      </c>
      <c r="J44" s="22">
        <v>1</v>
      </c>
      <c r="K44" s="22">
        <v>1</v>
      </c>
      <c r="L44" s="22">
        <v>2</v>
      </c>
      <c r="M44" s="132"/>
      <c r="N44" s="23"/>
      <c r="O44" s="22"/>
      <c r="P44" s="22"/>
      <c r="Q44" s="22"/>
      <c r="R44" s="105"/>
      <c r="S44" s="77"/>
      <c r="T44" s="77">
        <v>4.5</v>
      </c>
      <c r="U44" s="77">
        <v>5.5</v>
      </c>
      <c r="V44" s="77"/>
      <c r="W44" s="25">
        <f>+SUM(S44:V44)</f>
        <v>10</v>
      </c>
      <c r="X44" s="26">
        <f>25-SUM(S44:V44)</f>
        <v>15</v>
      </c>
      <c r="Y44" s="27">
        <f>+W44/(W44+X44)</f>
        <v>0.4</v>
      </c>
      <c r="Z44" s="27">
        <f>+SUM(S44:U44)/SUM(W44:X44)</f>
        <v>0.4</v>
      </c>
      <c r="AA44" s="79">
        <f t="shared" si="5"/>
        <v>0</v>
      </c>
      <c r="AB44" s="79">
        <f t="shared" si="5"/>
        <v>33.75</v>
      </c>
      <c r="AC44" s="79">
        <f t="shared" si="5"/>
        <v>41.25</v>
      </c>
      <c r="AD44" s="79">
        <f t="shared" si="5"/>
        <v>0</v>
      </c>
      <c r="AE44" s="79">
        <f t="shared" si="5"/>
        <v>75</v>
      </c>
      <c r="AF44" s="88">
        <f>X44*G44</f>
        <v>112.5</v>
      </c>
      <c r="AG44" s="88">
        <f>+AE44+AF44</f>
        <v>187.5</v>
      </c>
      <c r="AH44" s="29">
        <f>+SUM(AA44:AC44)/15</f>
        <v>5</v>
      </c>
      <c r="AI44" s="29">
        <f>+AE44/15</f>
        <v>5</v>
      </c>
      <c r="AJ44" s="29">
        <f>+(AG44)/19</f>
        <v>9.8684210526315788</v>
      </c>
      <c r="AK44" s="29">
        <f>IF(W44=0,R44,(((I44+N44)*AA44+(J44+O44)*AB44+(K44+P44)*AC44+(L44+Q44)*AD44)*3)/10)</f>
        <v>22.5</v>
      </c>
      <c r="AL44" s="26">
        <f>+AK44/72</f>
        <v>0.3125</v>
      </c>
      <c r="AM44" s="24"/>
    </row>
    <row r="45" spans="1:40" s="62" customFormat="1" ht="7.5" customHeight="1">
      <c r="A45" s="48"/>
      <c r="B45" s="48"/>
      <c r="C45" s="48"/>
      <c r="D45" s="48"/>
      <c r="E45" s="49"/>
      <c r="F45" s="48"/>
      <c r="G45" s="51"/>
      <c r="H45" s="52"/>
      <c r="I45" s="50"/>
      <c r="J45" s="50"/>
      <c r="K45" s="50"/>
      <c r="L45" s="48"/>
      <c r="M45" s="52"/>
      <c r="N45" s="50"/>
      <c r="O45" s="50"/>
      <c r="P45" s="50"/>
      <c r="Q45" s="50"/>
      <c r="R45" s="105"/>
      <c r="S45" s="50"/>
      <c r="T45" s="50"/>
      <c r="U45" s="50"/>
      <c r="V45" s="50"/>
      <c r="W45" s="53"/>
      <c r="X45" s="54"/>
      <c r="Y45" s="55"/>
      <c r="Z45" s="55"/>
      <c r="AA45" s="89"/>
      <c r="AB45" s="89"/>
      <c r="AC45" s="90"/>
      <c r="AD45" s="91"/>
      <c r="AE45" s="92"/>
      <c r="AF45" s="93"/>
      <c r="AG45" s="93"/>
      <c r="AH45" s="60"/>
      <c r="AI45" s="60"/>
      <c r="AJ45" s="60"/>
      <c r="AK45" s="60"/>
      <c r="AL45" s="54"/>
      <c r="AM45" s="61"/>
    </row>
    <row r="46" spans="1:40" s="62" customFormat="1" ht="7.5" customHeight="1">
      <c r="A46" s="48"/>
      <c r="B46" s="48"/>
      <c r="C46" s="48"/>
      <c r="D46" s="48"/>
      <c r="E46" s="49"/>
      <c r="F46" s="48"/>
      <c r="G46" s="51"/>
      <c r="H46" s="52"/>
      <c r="I46" s="50"/>
      <c r="J46" s="50"/>
      <c r="K46" s="50"/>
      <c r="L46" s="48"/>
      <c r="M46" s="52"/>
      <c r="N46" s="50"/>
      <c r="O46" s="50"/>
      <c r="P46" s="50"/>
      <c r="Q46" s="50"/>
      <c r="R46" s="105"/>
      <c r="S46" s="50"/>
      <c r="T46" s="50"/>
      <c r="U46" s="50"/>
      <c r="V46" s="50"/>
      <c r="W46" s="53"/>
      <c r="X46" s="54"/>
      <c r="Y46" s="55"/>
      <c r="Z46" s="55"/>
      <c r="AA46" s="89"/>
      <c r="AB46" s="89"/>
      <c r="AC46" s="90"/>
      <c r="AD46" s="91"/>
      <c r="AE46" s="92"/>
      <c r="AF46" s="93"/>
      <c r="AG46" s="93"/>
      <c r="AH46" s="60"/>
      <c r="AI46" s="60"/>
      <c r="AJ46" s="60"/>
      <c r="AK46" s="60"/>
      <c r="AL46" s="54"/>
      <c r="AM46" s="61"/>
    </row>
    <row r="47" spans="1:40" ht="13.5">
      <c r="A47" s="21"/>
      <c r="B47" s="21" t="s">
        <v>116</v>
      </c>
      <c r="C47" s="21" t="s">
        <v>113</v>
      </c>
      <c r="D47" s="21" t="s">
        <v>113</v>
      </c>
      <c r="E47" s="21">
        <v>370628</v>
      </c>
      <c r="F47" s="31" t="s">
        <v>114</v>
      </c>
      <c r="G47" s="22">
        <v>24</v>
      </c>
      <c r="H47" s="23"/>
      <c r="I47" s="22"/>
      <c r="J47" s="22"/>
      <c r="K47" s="22"/>
      <c r="L47" s="21"/>
      <c r="M47" s="23"/>
      <c r="N47" s="22"/>
      <c r="O47" s="22"/>
      <c r="P47" s="22"/>
      <c r="Q47" s="22"/>
      <c r="R47" s="105"/>
      <c r="S47" s="77"/>
      <c r="T47" s="77">
        <v>0</v>
      </c>
      <c r="U47" s="77">
        <v>0</v>
      </c>
      <c r="V47" s="77"/>
      <c r="W47" s="25">
        <f>+SUM(S47:V47)</f>
        <v>0</v>
      </c>
      <c r="X47" s="26">
        <f>25-SUM(S47:V47)</f>
        <v>25</v>
      </c>
      <c r="Y47" s="27">
        <f>+W47/(W47+X47)</f>
        <v>0</v>
      </c>
      <c r="Z47" s="27">
        <f>+SUM(S47:U47)/SUM(W47:X47)</f>
        <v>0</v>
      </c>
      <c r="AA47" s="79">
        <f t="shared" si="5"/>
        <v>0</v>
      </c>
      <c r="AB47" s="79">
        <f t="shared" si="5"/>
        <v>0</v>
      </c>
      <c r="AC47" s="79">
        <f t="shared" si="5"/>
        <v>0</v>
      </c>
      <c r="AD47" s="79">
        <f t="shared" si="5"/>
        <v>0</v>
      </c>
      <c r="AE47" s="79">
        <f t="shared" si="5"/>
        <v>0</v>
      </c>
      <c r="AF47" s="88">
        <f>X47*G47</f>
        <v>600</v>
      </c>
      <c r="AG47" s="88">
        <f>+AE47+AF47</f>
        <v>600</v>
      </c>
      <c r="AH47" s="29">
        <f>+SUM(AA47:AC47)/15</f>
        <v>0</v>
      </c>
      <c r="AI47" s="29">
        <f>+AE47/15</f>
        <v>0</v>
      </c>
      <c r="AJ47" s="29">
        <f>+(AG47)/19</f>
        <v>31.578947368421051</v>
      </c>
      <c r="AK47" s="152">
        <v>12</v>
      </c>
      <c r="AL47" s="26">
        <f>+AK47/72</f>
        <v>0.16666666666666666</v>
      </c>
      <c r="AM47" s="24" t="s">
        <v>213</v>
      </c>
    </row>
    <row r="48" spans="1:40" s="62" customFormat="1" ht="7.5" customHeight="1">
      <c r="A48" s="48"/>
      <c r="B48" s="48"/>
      <c r="C48" s="48"/>
      <c r="D48" s="48"/>
      <c r="E48" s="49"/>
      <c r="F48" s="48"/>
      <c r="G48" s="51"/>
      <c r="H48" s="52"/>
      <c r="I48" s="50"/>
      <c r="J48" s="50"/>
      <c r="K48" s="50"/>
      <c r="L48" s="48"/>
      <c r="M48" s="52"/>
      <c r="N48" s="50"/>
      <c r="O48" s="50"/>
      <c r="P48" s="50"/>
      <c r="Q48" s="50"/>
      <c r="R48" s="105"/>
      <c r="S48" s="50"/>
      <c r="T48" s="50"/>
      <c r="U48" s="50"/>
      <c r="V48" s="50"/>
      <c r="W48" s="53"/>
      <c r="X48" s="54"/>
      <c r="Y48" s="55"/>
      <c r="Z48" s="55"/>
      <c r="AA48" s="89"/>
      <c r="AB48" s="89"/>
      <c r="AC48" s="90"/>
      <c r="AD48" s="91"/>
      <c r="AE48" s="92"/>
      <c r="AF48" s="93"/>
      <c r="AG48" s="93"/>
      <c r="AH48" s="60"/>
      <c r="AI48" s="60"/>
      <c r="AJ48" s="60"/>
      <c r="AK48" s="60"/>
      <c r="AL48" s="54"/>
      <c r="AM48" s="61"/>
    </row>
    <row r="49" spans="1:39" ht="23.25">
      <c r="A49" s="21">
        <v>713</v>
      </c>
      <c r="B49" s="21" t="s">
        <v>116</v>
      </c>
      <c r="C49" s="21" t="s">
        <v>4</v>
      </c>
      <c r="D49" s="21" t="s">
        <v>135</v>
      </c>
      <c r="E49" s="21"/>
      <c r="F49" s="21" t="s">
        <v>172</v>
      </c>
      <c r="G49" s="22">
        <v>6</v>
      </c>
      <c r="H49" s="23"/>
      <c r="I49" s="22"/>
      <c r="J49" s="22"/>
      <c r="K49" s="22"/>
      <c r="L49" s="21"/>
      <c r="M49" s="23"/>
      <c r="N49" s="22"/>
      <c r="O49" s="22">
        <v>0</v>
      </c>
      <c r="P49" s="22">
        <v>1</v>
      </c>
      <c r="Q49" s="22">
        <v>2</v>
      </c>
      <c r="R49" s="105"/>
      <c r="S49" s="77"/>
      <c r="T49" s="77">
        <v>5</v>
      </c>
      <c r="U49" s="77">
        <v>4</v>
      </c>
      <c r="V49" s="77">
        <v>1</v>
      </c>
      <c r="W49" s="25">
        <f t="shared" ref="W49:W59" si="7">+SUM(S49:V49)</f>
        <v>10</v>
      </c>
      <c r="X49" s="26">
        <f t="shared" ref="X49:X59" si="8">25-SUM(S49:V49)</f>
        <v>15</v>
      </c>
      <c r="Y49" s="27">
        <f t="shared" ref="Y49:Y59" si="9">+W49/(W49+X49)</f>
        <v>0.4</v>
      </c>
      <c r="Z49" s="27">
        <f t="shared" ref="Z49:Z59" si="10">+SUM(S49:U49)/SUM(W49:X49)</f>
        <v>0.36</v>
      </c>
      <c r="AA49" s="79">
        <f t="shared" si="5"/>
        <v>0</v>
      </c>
      <c r="AB49" s="79">
        <f t="shared" si="5"/>
        <v>30</v>
      </c>
      <c r="AC49" s="79">
        <f t="shared" si="5"/>
        <v>24</v>
      </c>
      <c r="AD49" s="79">
        <f t="shared" si="5"/>
        <v>6</v>
      </c>
      <c r="AE49" s="79">
        <f t="shared" si="5"/>
        <v>60</v>
      </c>
      <c r="AF49" s="88">
        <f t="shared" ref="AF49:AF59" si="11">X49*G49</f>
        <v>90</v>
      </c>
      <c r="AG49" s="88">
        <f t="shared" ref="AG49:AG59" si="12">+AE49+AF49</f>
        <v>150</v>
      </c>
      <c r="AH49" s="29">
        <f t="shared" ref="AH49:AH59" si="13">+SUM(AA49:AC49)/15</f>
        <v>3.6</v>
      </c>
      <c r="AI49" s="29">
        <f t="shared" ref="AI49:AI59" si="14">+AE49/15</f>
        <v>4</v>
      </c>
      <c r="AJ49" s="29">
        <f t="shared" ref="AJ49:AJ59" si="15">+(AG49)/19</f>
        <v>7.8947368421052628</v>
      </c>
      <c r="AK49" s="29">
        <f t="shared" ref="AK49:AK59" si="16">IF(W49=0,R49,(((I49+N49)*AA49+(J49+O49)*AB49+(K49+P49)*AC49+(L49+Q49)*AD49)*3)/10)</f>
        <v>10.8</v>
      </c>
      <c r="AL49" s="26">
        <f t="shared" ref="AL49:AL59" si="17">+AK49/72</f>
        <v>0.15000000000000002</v>
      </c>
      <c r="AM49" s="24"/>
    </row>
    <row r="50" spans="1:39" ht="13.5">
      <c r="A50" s="21">
        <v>717</v>
      </c>
      <c r="B50" s="21" t="s">
        <v>116</v>
      </c>
      <c r="C50" s="21" t="s">
        <v>4</v>
      </c>
      <c r="D50" s="21" t="s">
        <v>135</v>
      </c>
      <c r="E50" s="21"/>
      <c r="F50" s="21" t="s">
        <v>196</v>
      </c>
      <c r="G50" s="22">
        <v>6</v>
      </c>
      <c r="H50" s="23"/>
      <c r="I50" s="22"/>
      <c r="J50" s="22">
        <v>0</v>
      </c>
      <c r="K50" s="22">
        <v>1</v>
      </c>
      <c r="L50" s="21">
        <v>2</v>
      </c>
      <c r="M50" s="23"/>
      <c r="N50" s="22"/>
      <c r="O50" s="22"/>
      <c r="P50" s="22"/>
      <c r="Q50" s="22"/>
      <c r="R50" s="105"/>
      <c r="S50" s="77"/>
      <c r="T50" s="77">
        <v>6</v>
      </c>
      <c r="U50" s="77">
        <v>4</v>
      </c>
      <c r="V50" s="77"/>
      <c r="W50" s="25">
        <f t="shared" si="7"/>
        <v>10</v>
      </c>
      <c r="X50" s="26">
        <f t="shared" si="8"/>
        <v>15</v>
      </c>
      <c r="Y50" s="27">
        <f t="shared" si="9"/>
        <v>0.4</v>
      </c>
      <c r="Z50" s="27">
        <f t="shared" si="10"/>
        <v>0.4</v>
      </c>
      <c r="AA50" s="79">
        <f t="shared" si="5"/>
        <v>0</v>
      </c>
      <c r="AB50" s="79">
        <f t="shared" si="5"/>
        <v>36</v>
      </c>
      <c r="AC50" s="79">
        <f t="shared" si="5"/>
        <v>24</v>
      </c>
      <c r="AD50" s="79">
        <f t="shared" si="5"/>
        <v>0</v>
      </c>
      <c r="AE50" s="79">
        <f t="shared" si="5"/>
        <v>60</v>
      </c>
      <c r="AF50" s="88">
        <f t="shared" si="11"/>
        <v>90</v>
      </c>
      <c r="AG50" s="88">
        <f t="shared" si="12"/>
        <v>150</v>
      </c>
      <c r="AH50" s="29">
        <f t="shared" si="13"/>
        <v>4</v>
      </c>
      <c r="AI50" s="29">
        <f t="shared" si="14"/>
        <v>4</v>
      </c>
      <c r="AJ50" s="29">
        <f t="shared" si="15"/>
        <v>7.8947368421052628</v>
      </c>
      <c r="AK50" s="29">
        <f t="shared" si="16"/>
        <v>7.2</v>
      </c>
      <c r="AL50" s="26">
        <f t="shared" si="17"/>
        <v>0.1</v>
      </c>
      <c r="AM50" s="24"/>
    </row>
    <row r="51" spans="1:39" ht="13.5">
      <c r="A51" s="21">
        <v>731</v>
      </c>
      <c r="B51" s="21" t="s">
        <v>116</v>
      </c>
      <c r="C51" s="21" t="s">
        <v>4</v>
      </c>
      <c r="D51" s="21" t="s">
        <v>135</v>
      </c>
      <c r="E51" s="21"/>
      <c r="F51" s="21" t="s">
        <v>10</v>
      </c>
      <c r="G51" s="22">
        <v>6</v>
      </c>
      <c r="H51" s="23"/>
      <c r="I51" s="22"/>
      <c r="J51" s="22">
        <v>0</v>
      </c>
      <c r="K51" s="22">
        <v>1</v>
      </c>
      <c r="L51" s="21">
        <v>2</v>
      </c>
      <c r="M51" s="23"/>
      <c r="N51" s="22"/>
      <c r="O51" s="22"/>
      <c r="P51" s="22"/>
      <c r="Q51" s="21"/>
      <c r="R51" s="105"/>
      <c r="S51" s="77"/>
      <c r="T51" s="77">
        <v>8</v>
      </c>
      <c r="U51" s="77">
        <v>2</v>
      </c>
      <c r="V51" s="77"/>
      <c r="W51" s="25">
        <f t="shared" si="7"/>
        <v>10</v>
      </c>
      <c r="X51" s="26">
        <f t="shared" si="8"/>
        <v>15</v>
      </c>
      <c r="Y51" s="27">
        <f t="shared" si="9"/>
        <v>0.4</v>
      </c>
      <c r="Z51" s="27">
        <f t="shared" si="10"/>
        <v>0.4</v>
      </c>
      <c r="AA51" s="79">
        <f t="shared" si="5"/>
        <v>0</v>
      </c>
      <c r="AB51" s="79">
        <f t="shared" si="5"/>
        <v>48</v>
      </c>
      <c r="AC51" s="79">
        <f t="shared" si="5"/>
        <v>12</v>
      </c>
      <c r="AD51" s="79">
        <f t="shared" si="5"/>
        <v>0</v>
      </c>
      <c r="AE51" s="79">
        <f t="shared" si="5"/>
        <v>60</v>
      </c>
      <c r="AF51" s="88">
        <f t="shared" si="11"/>
        <v>90</v>
      </c>
      <c r="AG51" s="88">
        <f t="shared" si="12"/>
        <v>150</v>
      </c>
      <c r="AH51" s="29">
        <f t="shared" si="13"/>
        <v>4</v>
      </c>
      <c r="AI51" s="29">
        <f t="shared" si="14"/>
        <v>4</v>
      </c>
      <c r="AJ51" s="29">
        <f t="shared" si="15"/>
        <v>7.8947368421052628</v>
      </c>
      <c r="AK51" s="29">
        <f t="shared" si="16"/>
        <v>3.6</v>
      </c>
      <c r="AL51" s="26">
        <f t="shared" si="17"/>
        <v>0.05</v>
      </c>
      <c r="AM51" s="18"/>
    </row>
    <row r="52" spans="1:39" ht="13.5">
      <c r="A52" s="21">
        <v>731</v>
      </c>
      <c r="B52" s="21" t="s">
        <v>116</v>
      </c>
      <c r="C52" s="21" t="s">
        <v>4</v>
      </c>
      <c r="D52" s="21" t="s">
        <v>135</v>
      </c>
      <c r="E52" s="21"/>
      <c r="F52" s="21" t="s">
        <v>1</v>
      </c>
      <c r="G52" s="22">
        <v>6</v>
      </c>
      <c r="H52" s="23"/>
      <c r="I52" s="23"/>
      <c r="J52" s="22"/>
      <c r="K52" s="22"/>
      <c r="L52" s="21"/>
      <c r="M52" s="23"/>
      <c r="N52" s="22"/>
      <c r="O52" s="22">
        <v>1</v>
      </c>
      <c r="P52" s="22">
        <v>1</v>
      </c>
      <c r="Q52" s="21">
        <v>2</v>
      </c>
      <c r="R52" s="105"/>
      <c r="S52" s="77"/>
      <c r="T52" s="77">
        <v>10</v>
      </c>
      <c r="U52" s="77"/>
      <c r="V52" s="77"/>
      <c r="W52" s="25">
        <f t="shared" si="7"/>
        <v>10</v>
      </c>
      <c r="X52" s="26">
        <f t="shared" si="8"/>
        <v>15</v>
      </c>
      <c r="Y52" s="27">
        <f t="shared" si="9"/>
        <v>0.4</v>
      </c>
      <c r="Z52" s="27">
        <f t="shared" si="10"/>
        <v>0.4</v>
      </c>
      <c r="AA52" s="79">
        <f t="shared" si="5"/>
        <v>0</v>
      </c>
      <c r="AB52" s="79">
        <f t="shared" si="5"/>
        <v>60</v>
      </c>
      <c r="AC52" s="79">
        <f t="shared" si="5"/>
        <v>0</v>
      </c>
      <c r="AD52" s="79">
        <f t="shared" si="5"/>
        <v>0</v>
      </c>
      <c r="AE52" s="79">
        <f t="shared" si="5"/>
        <v>60</v>
      </c>
      <c r="AF52" s="88">
        <f t="shared" si="11"/>
        <v>90</v>
      </c>
      <c r="AG52" s="88">
        <f t="shared" si="12"/>
        <v>150</v>
      </c>
      <c r="AH52" s="29">
        <f t="shared" si="13"/>
        <v>4</v>
      </c>
      <c r="AI52" s="29">
        <f t="shared" si="14"/>
        <v>4</v>
      </c>
      <c r="AJ52" s="29">
        <f t="shared" si="15"/>
        <v>7.8947368421052628</v>
      </c>
      <c r="AK52" s="29">
        <f t="shared" si="16"/>
        <v>18</v>
      </c>
      <c r="AL52" s="26">
        <f t="shared" si="17"/>
        <v>0.25</v>
      </c>
      <c r="AM52" s="18"/>
    </row>
    <row r="53" spans="1:39" ht="13.5">
      <c r="A53" s="21"/>
      <c r="B53" s="21" t="s">
        <v>116</v>
      </c>
      <c r="C53" s="21" t="s">
        <v>4</v>
      </c>
      <c r="D53" s="21" t="s">
        <v>135</v>
      </c>
      <c r="E53" s="30"/>
      <c r="F53" s="21"/>
      <c r="G53" s="22">
        <v>6</v>
      </c>
      <c r="H53" s="23"/>
      <c r="I53" s="22"/>
      <c r="J53" s="22"/>
      <c r="K53" s="22"/>
      <c r="L53" s="21"/>
      <c r="M53" s="23"/>
      <c r="N53" s="22"/>
      <c r="O53" s="22"/>
      <c r="P53" s="22"/>
      <c r="Q53" s="21"/>
      <c r="R53" s="105"/>
      <c r="S53" s="77"/>
      <c r="T53" s="77"/>
      <c r="U53" s="77"/>
      <c r="V53" s="77"/>
      <c r="W53" s="25">
        <f t="shared" si="7"/>
        <v>0</v>
      </c>
      <c r="X53" s="26">
        <f t="shared" si="8"/>
        <v>25</v>
      </c>
      <c r="Y53" s="27">
        <f t="shared" si="9"/>
        <v>0</v>
      </c>
      <c r="Z53" s="27">
        <f t="shared" si="10"/>
        <v>0</v>
      </c>
      <c r="AA53" s="79">
        <f t="shared" si="5"/>
        <v>0</v>
      </c>
      <c r="AB53" s="79">
        <f t="shared" si="5"/>
        <v>0</v>
      </c>
      <c r="AC53" s="79">
        <f t="shared" si="5"/>
        <v>0</v>
      </c>
      <c r="AD53" s="79">
        <f t="shared" si="5"/>
        <v>0</v>
      </c>
      <c r="AE53" s="79">
        <f t="shared" si="5"/>
        <v>0</v>
      </c>
      <c r="AF53" s="88">
        <f t="shared" si="11"/>
        <v>150</v>
      </c>
      <c r="AG53" s="88">
        <f t="shared" si="12"/>
        <v>150</v>
      </c>
      <c r="AH53" s="29">
        <f t="shared" si="13"/>
        <v>0</v>
      </c>
      <c r="AI53" s="29">
        <f t="shared" si="14"/>
        <v>0</v>
      </c>
      <c r="AJ53" s="29">
        <f t="shared" si="15"/>
        <v>7.8947368421052628</v>
      </c>
      <c r="AK53" s="29">
        <f t="shared" si="16"/>
        <v>0</v>
      </c>
      <c r="AL53" s="26">
        <f t="shared" si="17"/>
        <v>0</v>
      </c>
      <c r="AM53" s="24"/>
    </row>
    <row r="54" spans="1:39" ht="13.5">
      <c r="A54" s="21"/>
      <c r="B54" s="21" t="s">
        <v>116</v>
      </c>
      <c r="C54" s="21" t="s">
        <v>4</v>
      </c>
      <c r="D54" s="31" t="s">
        <v>135</v>
      </c>
      <c r="E54" s="21"/>
      <c r="F54" s="21"/>
      <c r="G54" s="22">
        <v>6</v>
      </c>
      <c r="H54" s="23"/>
      <c r="I54" s="23"/>
      <c r="J54" s="22"/>
      <c r="K54" s="22"/>
      <c r="L54" s="21"/>
      <c r="M54" s="23"/>
      <c r="N54" s="22"/>
      <c r="O54" s="22"/>
      <c r="P54" s="22"/>
      <c r="Q54" s="22"/>
      <c r="R54" s="105"/>
      <c r="S54" s="77"/>
      <c r="T54" s="77"/>
      <c r="U54" s="77"/>
      <c r="V54" s="77"/>
      <c r="W54" s="25">
        <f t="shared" si="7"/>
        <v>0</v>
      </c>
      <c r="X54" s="26">
        <f t="shared" si="8"/>
        <v>25</v>
      </c>
      <c r="Y54" s="27">
        <f t="shared" si="9"/>
        <v>0</v>
      </c>
      <c r="Z54" s="27">
        <f t="shared" si="10"/>
        <v>0</v>
      </c>
      <c r="AA54" s="79">
        <f t="shared" si="5"/>
        <v>0</v>
      </c>
      <c r="AB54" s="79">
        <f t="shared" si="5"/>
        <v>0</v>
      </c>
      <c r="AC54" s="79">
        <f t="shared" si="5"/>
        <v>0</v>
      </c>
      <c r="AD54" s="79">
        <f t="shared" si="5"/>
        <v>0</v>
      </c>
      <c r="AE54" s="79">
        <f t="shared" si="5"/>
        <v>0</v>
      </c>
      <c r="AF54" s="88">
        <f t="shared" si="11"/>
        <v>150</v>
      </c>
      <c r="AG54" s="88">
        <f t="shared" si="12"/>
        <v>150</v>
      </c>
      <c r="AH54" s="29">
        <f t="shared" si="13"/>
        <v>0</v>
      </c>
      <c r="AI54" s="29">
        <f t="shared" si="14"/>
        <v>0</v>
      </c>
      <c r="AJ54" s="29">
        <f t="shared" si="15"/>
        <v>7.8947368421052628</v>
      </c>
      <c r="AK54" s="29">
        <f t="shared" si="16"/>
        <v>0</v>
      </c>
      <c r="AL54" s="26">
        <f t="shared" si="17"/>
        <v>0</v>
      </c>
      <c r="AM54" s="18"/>
    </row>
    <row r="55" spans="1:39" ht="13.5">
      <c r="A55" s="21"/>
      <c r="B55" s="21" t="s">
        <v>116</v>
      </c>
      <c r="C55" s="21" t="s">
        <v>4</v>
      </c>
      <c r="D55" s="31" t="s">
        <v>135</v>
      </c>
      <c r="E55" s="30"/>
      <c r="F55" s="31"/>
      <c r="G55" s="22">
        <v>6</v>
      </c>
      <c r="H55" s="23"/>
      <c r="I55" s="32"/>
      <c r="J55" s="22"/>
      <c r="K55" s="32"/>
      <c r="L55" s="21"/>
      <c r="M55" s="23"/>
      <c r="N55" s="23"/>
      <c r="O55" s="22"/>
      <c r="P55" s="23"/>
      <c r="Q55" s="22"/>
      <c r="R55" s="105"/>
      <c r="S55" s="77"/>
      <c r="T55" s="77"/>
      <c r="U55" s="77"/>
      <c r="V55" s="77"/>
      <c r="W55" s="25">
        <f t="shared" si="7"/>
        <v>0</v>
      </c>
      <c r="X55" s="26">
        <f t="shared" si="8"/>
        <v>25</v>
      </c>
      <c r="Y55" s="27">
        <f t="shared" si="9"/>
        <v>0</v>
      </c>
      <c r="Z55" s="27">
        <f t="shared" si="10"/>
        <v>0</v>
      </c>
      <c r="AA55" s="79">
        <f t="shared" si="5"/>
        <v>0</v>
      </c>
      <c r="AB55" s="79">
        <f t="shared" si="5"/>
        <v>0</v>
      </c>
      <c r="AC55" s="79">
        <f t="shared" si="5"/>
        <v>0</v>
      </c>
      <c r="AD55" s="79">
        <f t="shared" si="5"/>
        <v>0</v>
      </c>
      <c r="AE55" s="79">
        <f t="shared" si="5"/>
        <v>0</v>
      </c>
      <c r="AF55" s="88">
        <f t="shared" si="11"/>
        <v>150</v>
      </c>
      <c r="AG55" s="88">
        <f t="shared" si="12"/>
        <v>150</v>
      </c>
      <c r="AH55" s="29">
        <f t="shared" si="13"/>
        <v>0</v>
      </c>
      <c r="AI55" s="29">
        <f t="shared" si="14"/>
        <v>0</v>
      </c>
      <c r="AJ55" s="29">
        <f t="shared" si="15"/>
        <v>7.8947368421052628</v>
      </c>
      <c r="AK55" s="29">
        <f t="shared" si="16"/>
        <v>0</v>
      </c>
      <c r="AL55" s="26">
        <f t="shared" si="17"/>
        <v>0</v>
      </c>
      <c r="AM55" s="24"/>
    </row>
    <row r="56" spans="1:39" ht="13.5">
      <c r="A56" s="21"/>
      <c r="B56" s="21" t="s">
        <v>116</v>
      </c>
      <c r="C56" s="21" t="s">
        <v>4</v>
      </c>
      <c r="D56" s="31" t="s">
        <v>135</v>
      </c>
      <c r="E56" s="21"/>
      <c r="F56" s="21"/>
      <c r="G56" s="22">
        <v>6</v>
      </c>
      <c r="H56" s="23"/>
      <c r="I56" s="22"/>
      <c r="J56" s="22"/>
      <c r="K56" s="23"/>
      <c r="L56" s="21"/>
      <c r="M56" s="23"/>
      <c r="N56" s="23"/>
      <c r="O56" s="22"/>
      <c r="P56" s="23"/>
      <c r="Q56" s="22"/>
      <c r="R56" s="105"/>
      <c r="S56" s="77"/>
      <c r="T56" s="77"/>
      <c r="U56" s="77"/>
      <c r="V56" s="77"/>
      <c r="W56" s="25">
        <f t="shared" si="7"/>
        <v>0</v>
      </c>
      <c r="X56" s="26">
        <f t="shared" si="8"/>
        <v>25</v>
      </c>
      <c r="Y56" s="27">
        <f t="shared" si="9"/>
        <v>0</v>
      </c>
      <c r="Z56" s="27">
        <f t="shared" si="10"/>
        <v>0</v>
      </c>
      <c r="AA56" s="79">
        <f t="shared" si="5"/>
        <v>0</v>
      </c>
      <c r="AB56" s="79">
        <f t="shared" si="5"/>
        <v>0</v>
      </c>
      <c r="AC56" s="79">
        <f t="shared" si="5"/>
        <v>0</v>
      </c>
      <c r="AD56" s="79">
        <f t="shared" si="5"/>
        <v>0</v>
      </c>
      <c r="AE56" s="79">
        <f t="shared" si="5"/>
        <v>0</v>
      </c>
      <c r="AF56" s="88">
        <f t="shared" si="11"/>
        <v>150</v>
      </c>
      <c r="AG56" s="88">
        <f t="shared" si="12"/>
        <v>150</v>
      </c>
      <c r="AH56" s="29">
        <f t="shared" si="13"/>
        <v>0</v>
      </c>
      <c r="AI56" s="29">
        <f t="shared" si="14"/>
        <v>0</v>
      </c>
      <c r="AJ56" s="29">
        <f t="shared" si="15"/>
        <v>7.8947368421052628</v>
      </c>
      <c r="AK56" s="29">
        <f t="shared" si="16"/>
        <v>0</v>
      </c>
      <c r="AL56" s="26">
        <f t="shared" si="17"/>
        <v>0</v>
      </c>
      <c r="AM56" s="24"/>
    </row>
    <row r="57" spans="1:39" ht="13.5">
      <c r="A57" s="21"/>
      <c r="B57" s="21" t="s">
        <v>116</v>
      </c>
      <c r="C57" s="21" t="s">
        <v>4</v>
      </c>
      <c r="D57" s="31" t="s">
        <v>135</v>
      </c>
      <c r="E57" s="33"/>
      <c r="F57" s="31"/>
      <c r="G57" s="22">
        <v>6</v>
      </c>
      <c r="H57" s="23"/>
      <c r="I57" s="32"/>
      <c r="J57" s="22"/>
      <c r="K57" s="32"/>
      <c r="L57" s="21"/>
      <c r="M57" s="23"/>
      <c r="N57" s="23"/>
      <c r="O57" s="22"/>
      <c r="P57" s="23"/>
      <c r="Q57" s="22"/>
      <c r="R57" s="105"/>
      <c r="S57" s="77"/>
      <c r="T57" s="77"/>
      <c r="U57" s="77"/>
      <c r="V57" s="77"/>
      <c r="W57" s="25">
        <f t="shared" si="7"/>
        <v>0</v>
      </c>
      <c r="X57" s="26">
        <f t="shared" si="8"/>
        <v>25</v>
      </c>
      <c r="Y57" s="27">
        <f t="shared" si="9"/>
        <v>0</v>
      </c>
      <c r="Z57" s="27">
        <f t="shared" si="10"/>
        <v>0</v>
      </c>
      <c r="AA57" s="79">
        <f t="shared" si="5"/>
        <v>0</v>
      </c>
      <c r="AB57" s="79">
        <f t="shared" si="5"/>
        <v>0</v>
      </c>
      <c r="AC57" s="79">
        <f t="shared" si="5"/>
        <v>0</v>
      </c>
      <c r="AD57" s="79">
        <f t="shared" si="5"/>
        <v>0</v>
      </c>
      <c r="AE57" s="79">
        <f t="shared" si="5"/>
        <v>0</v>
      </c>
      <c r="AF57" s="88">
        <f t="shared" si="11"/>
        <v>150</v>
      </c>
      <c r="AG57" s="88">
        <f t="shared" si="12"/>
        <v>150</v>
      </c>
      <c r="AH57" s="29">
        <f t="shared" si="13"/>
        <v>0</v>
      </c>
      <c r="AI57" s="29">
        <f t="shared" si="14"/>
        <v>0</v>
      </c>
      <c r="AJ57" s="29">
        <f t="shared" si="15"/>
        <v>7.8947368421052628</v>
      </c>
      <c r="AK57" s="29">
        <f t="shared" si="16"/>
        <v>0</v>
      </c>
      <c r="AL57" s="26">
        <f t="shared" si="17"/>
        <v>0</v>
      </c>
      <c r="AM57" s="24"/>
    </row>
    <row r="58" spans="1:39" ht="13.5">
      <c r="A58" s="21"/>
      <c r="B58" s="21" t="s">
        <v>116</v>
      </c>
      <c r="C58" s="21" t="s">
        <v>4</v>
      </c>
      <c r="D58" s="31" t="s">
        <v>135</v>
      </c>
      <c r="E58" s="21"/>
      <c r="F58" s="21"/>
      <c r="G58" s="22">
        <v>6</v>
      </c>
      <c r="H58" s="23"/>
      <c r="I58" s="22"/>
      <c r="J58" s="22"/>
      <c r="K58" s="22"/>
      <c r="L58" s="21"/>
      <c r="M58" s="23"/>
      <c r="N58" s="23"/>
      <c r="O58" s="22"/>
      <c r="P58" s="23"/>
      <c r="Q58" s="22"/>
      <c r="R58" s="105"/>
      <c r="S58" s="77"/>
      <c r="T58" s="77"/>
      <c r="U58" s="77"/>
      <c r="V58" s="77"/>
      <c r="W58" s="25">
        <f t="shared" si="7"/>
        <v>0</v>
      </c>
      <c r="X58" s="26">
        <f t="shared" si="8"/>
        <v>25</v>
      </c>
      <c r="Y58" s="27">
        <f t="shared" si="9"/>
        <v>0</v>
      </c>
      <c r="Z58" s="27">
        <f t="shared" si="10"/>
        <v>0</v>
      </c>
      <c r="AA58" s="79">
        <f t="shared" si="5"/>
        <v>0</v>
      </c>
      <c r="AB58" s="79">
        <f t="shared" si="5"/>
        <v>0</v>
      </c>
      <c r="AC58" s="79">
        <f t="shared" si="5"/>
        <v>0</v>
      </c>
      <c r="AD58" s="79">
        <f t="shared" si="5"/>
        <v>0</v>
      </c>
      <c r="AE58" s="79">
        <f t="shared" si="5"/>
        <v>0</v>
      </c>
      <c r="AF58" s="88">
        <f t="shared" si="11"/>
        <v>150</v>
      </c>
      <c r="AG58" s="88">
        <f t="shared" si="12"/>
        <v>150</v>
      </c>
      <c r="AH58" s="29">
        <f t="shared" si="13"/>
        <v>0</v>
      </c>
      <c r="AI58" s="29">
        <f t="shared" si="14"/>
        <v>0</v>
      </c>
      <c r="AJ58" s="29">
        <f t="shared" si="15"/>
        <v>7.8947368421052628</v>
      </c>
      <c r="AK58" s="29">
        <f t="shared" si="16"/>
        <v>0</v>
      </c>
      <c r="AL58" s="26">
        <f t="shared" si="17"/>
        <v>0</v>
      </c>
      <c r="AM58" s="24"/>
    </row>
    <row r="59" spans="1:39" ht="13.5">
      <c r="A59" s="21"/>
      <c r="B59" s="21" t="s">
        <v>116</v>
      </c>
      <c r="C59" s="21" t="s">
        <v>4</v>
      </c>
      <c r="D59" s="31" t="s">
        <v>135</v>
      </c>
      <c r="E59" s="33"/>
      <c r="F59" s="31"/>
      <c r="G59" s="22">
        <v>6</v>
      </c>
      <c r="H59" s="23"/>
      <c r="I59" s="32"/>
      <c r="J59" s="22"/>
      <c r="K59" s="32"/>
      <c r="L59" s="21"/>
      <c r="M59" s="23"/>
      <c r="N59" s="23"/>
      <c r="O59" s="22"/>
      <c r="P59" s="23"/>
      <c r="Q59" s="22"/>
      <c r="R59" s="105"/>
      <c r="S59" s="77"/>
      <c r="T59" s="77"/>
      <c r="U59" s="77"/>
      <c r="V59" s="77"/>
      <c r="W59" s="25">
        <f t="shared" si="7"/>
        <v>0</v>
      </c>
      <c r="X59" s="26">
        <f t="shared" si="8"/>
        <v>25</v>
      </c>
      <c r="Y59" s="27">
        <f t="shared" si="9"/>
        <v>0</v>
      </c>
      <c r="Z59" s="27">
        <f t="shared" si="10"/>
        <v>0</v>
      </c>
      <c r="AA59" s="79">
        <f t="shared" si="5"/>
        <v>0</v>
      </c>
      <c r="AB59" s="79">
        <f t="shared" si="5"/>
        <v>0</v>
      </c>
      <c r="AC59" s="79">
        <f t="shared" si="5"/>
        <v>0</v>
      </c>
      <c r="AD59" s="79">
        <f t="shared" si="5"/>
        <v>0</v>
      </c>
      <c r="AE59" s="79">
        <f t="shared" si="5"/>
        <v>0</v>
      </c>
      <c r="AF59" s="88">
        <f t="shared" si="11"/>
        <v>150</v>
      </c>
      <c r="AG59" s="88">
        <f t="shared" si="12"/>
        <v>150</v>
      </c>
      <c r="AH59" s="29">
        <f t="shared" si="13"/>
        <v>0</v>
      </c>
      <c r="AI59" s="29">
        <f t="shared" si="14"/>
        <v>0</v>
      </c>
      <c r="AJ59" s="29">
        <f t="shared" si="15"/>
        <v>7.8947368421052628</v>
      </c>
      <c r="AK59" s="29">
        <f t="shared" si="16"/>
        <v>0</v>
      </c>
      <c r="AL59" s="26">
        <f t="shared" si="17"/>
        <v>0</v>
      </c>
      <c r="AM59" s="24"/>
    </row>
    <row r="60" spans="1:39" s="62" customFormat="1" ht="7.5" customHeight="1">
      <c r="A60" s="48"/>
      <c r="B60" s="48"/>
      <c r="C60" s="48"/>
      <c r="D60" s="48"/>
      <c r="E60" s="49"/>
      <c r="F60" s="48"/>
      <c r="G60" s="51"/>
      <c r="H60" s="52"/>
      <c r="I60" s="50"/>
      <c r="J60" s="50"/>
      <c r="K60" s="50"/>
      <c r="L60" s="48"/>
      <c r="M60" s="52"/>
      <c r="N60" s="50"/>
      <c r="O60" s="50"/>
      <c r="P60" s="50"/>
      <c r="Q60" s="50"/>
      <c r="R60" s="50"/>
      <c r="S60" s="50"/>
      <c r="T60" s="50"/>
      <c r="U60" s="50"/>
      <c r="V60" s="50"/>
      <c r="W60" s="53"/>
      <c r="X60" s="54"/>
      <c r="Y60" s="55"/>
      <c r="Z60" s="55"/>
      <c r="AA60" s="54"/>
      <c r="AB60" s="54"/>
      <c r="AC60" s="56"/>
      <c r="AD60" s="57"/>
      <c r="AE60" s="58"/>
      <c r="AF60" s="59"/>
      <c r="AG60" s="59"/>
      <c r="AH60" s="60"/>
      <c r="AI60" s="60"/>
      <c r="AJ60" s="60"/>
      <c r="AK60" s="60"/>
      <c r="AL60" s="54"/>
      <c r="AM60" s="61"/>
    </row>
    <row r="61" spans="1:39" s="103" customFormat="1">
      <c r="C61" s="110"/>
      <c r="D61" s="110"/>
      <c r="E61" s="110"/>
      <c r="G61" s="111"/>
      <c r="H61" s="111"/>
      <c r="M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04">
        <f>SUM(AK9:AK60)</f>
        <v>678.58500000000015</v>
      </c>
      <c r="AL61" s="104">
        <f>SUM(AL9:AL60)</f>
        <v>9.4247916666666658</v>
      </c>
    </row>
    <row r="62" spans="1:39" ht="10.5" customHeight="1">
      <c r="B62" s="103"/>
      <c r="C62" s="110"/>
      <c r="D62" s="110"/>
      <c r="E62" s="110"/>
      <c r="F62" s="170" t="s">
        <v>224</v>
      </c>
      <c r="G62" s="171"/>
      <c r="H62" s="209"/>
      <c r="I62" s="210"/>
      <c r="J62" s="210"/>
    </row>
    <row r="63" spans="1:39" ht="10.5" customHeight="1">
      <c r="B63" s="103"/>
      <c r="C63" s="110"/>
      <c r="D63" s="110"/>
      <c r="E63" s="110"/>
      <c r="F63" s="103"/>
      <c r="G63" s="111"/>
    </row>
    <row r="64" spans="1:39" ht="10.5" customHeight="1">
      <c r="B64" s="103"/>
      <c r="C64" s="110"/>
      <c r="D64" s="110"/>
      <c r="E64" s="110"/>
      <c r="G64" s="111"/>
    </row>
    <row r="65" spans="2:7" ht="10.5" customHeight="1">
      <c r="B65" s="103"/>
      <c r="C65" s="110"/>
      <c r="D65" s="110"/>
      <c r="E65" s="110"/>
      <c r="F65" s="103"/>
      <c r="G65" s="111"/>
    </row>
    <row r="66" spans="2:7" ht="10.5" customHeight="1">
      <c r="B66" s="103"/>
      <c r="C66" s="110"/>
      <c r="D66" s="110"/>
      <c r="E66" s="110"/>
      <c r="F66" s="103"/>
      <c r="G66" s="111"/>
    </row>
    <row r="67" spans="2:7" ht="10.5" customHeight="1">
      <c r="B67" s="103"/>
      <c r="C67" s="110"/>
      <c r="D67" s="110"/>
      <c r="E67" s="110"/>
      <c r="F67" s="103"/>
      <c r="G67" s="111"/>
    </row>
    <row r="68" spans="2:7" ht="10.5" customHeight="1">
      <c r="B68" s="103"/>
      <c r="C68" s="110"/>
      <c r="D68" s="110"/>
      <c r="E68" s="110"/>
      <c r="F68" s="103"/>
      <c r="G68" s="111"/>
    </row>
    <row r="69" spans="2:7" ht="10.5" customHeight="1">
      <c r="B69" s="103"/>
      <c r="C69" s="110"/>
      <c r="D69" s="110"/>
      <c r="E69" s="110"/>
      <c r="F69" s="103"/>
      <c r="G69" s="111"/>
    </row>
    <row r="70" spans="2:7" ht="6" customHeight="1">
      <c r="B70" s="103"/>
      <c r="C70" s="110"/>
      <c r="D70" s="110"/>
      <c r="E70" s="110"/>
      <c r="F70" s="103"/>
      <c r="G70" s="111"/>
    </row>
    <row r="71" spans="2:7" ht="10.5" customHeight="1">
      <c r="B71" s="103"/>
      <c r="C71" s="110"/>
      <c r="D71" s="110"/>
      <c r="E71" s="110"/>
      <c r="F71" s="103"/>
      <c r="G71" s="111"/>
    </row>
    <row r="72" spans="2:7" ht="10.5" customHeight="1">
      <c r="B72" s="103"/>
      <c r="C72" s="110"/>
      <c r="D72" s="110"/>
      <c r="E72" s="110"/>
      <c r="F72" s="103"/>
      <c r="G72" s="111"/>
    </row>
    <row r="73" spans="2:7" ht="13.5">
      <c r="B73" s="103"/>
      <c r="C73" s="110"/>
      <c r="D73" s="110"/>
      <c r="E73" s="110"/>
      <c r="F73" s="103"/>
      <c r="G73" s="111"/>
    </row>
    <row r="74" spans="2:7">
      <c r="G74" s="2"/>
    </row>
    <row r="75" spans="2:7">
      <c r="G75" s="2"/>
    </row>
    <row r="322" spans="6:6">
      <c r="F322" s="2" t="s">
        <v>202</v>
      </c>
    </row>
  </sheetData>
  <mergeCells count="36">
    <mergeCell ref="AM8:AM9"/>
    <mergeCell ref="X8:X9"/>
    <mergeCell ref="Y8:Y9"/>
    <mergeCell ref="Z8:Z9"/>
    <mergeCell ref="AA8:AE8"/>
    <mergeCell ref="AF8:AF9"/>
    <mergeCell ref="AG8:AG9"/>
    <mergeCell ref="AK7:AK9"/>
    <mergeCell ref="AL7:AL9"/>
    <mergeCell ref="AJ8:AJ9"/>
    <mergeCell ref="AH8:AH9"/>
    <mergeCell ref="G8:G9"/>
    <mergeCell ref="I8:L8"/>
    <mergeCell ref="M8:M9"/>
    <mergeCell ref="N8:Q8"/>
    <mergeCell ref="S8:W8"/>
    <mergeCell ref="R7:R9"/>
    <mergeCell ref="S7:AJ7"/>
    <mergeCell ref="H8:H9"/>
    <mergeCell ref="AI8:AI9"/>
    <mergeCell ref="F8:F9"/>
    <mergeCell ref="A1:Y1"/>
    <mergeCell ref="A3:Q3"/>
    <mergeCell ref="A4:Q4"/>
    <mergeCell ref="A6:A7"/>
    <mergeCell ref="B6:G6"/>
    <mergeCell ref="H6:Q6"/>
    <mergeCell ref="R6:AK6"/>
    <mergeCell ref="B7:G7"/>
    <mergeCell ref="H7:L7"/>
    <mergeCell ref="M7:Q7"/>
    <mergeCell ref="A8:A9"/>
    <mergeCell ref="B8:B9"/>
    <mergeCell ref="C8:C9"/>
    <mergeCell ref="D8:D9"/>
    <mergeCell ref="E8:E9"/>
  </mergeCells>
  <pageMargins left="0.18" right="0.17" top="0.21" bottom="0.17" header="0" footer="0"/>
  <pageSetup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41"/>
  <sheetViews>
    <sheetView zoomScaleNormal="100" workbookViewId="0">
      <selection activeCell="A4" sqref="A4:Q4"/>
    </sheetView>
  </sheetViews>
  <sheetFormatPr baseColWidth="10" defaultColWidth="11.42578125" defaultRowHeight="12.75"/>
  <cols>
    <col min="1" max="1" width="6.28515625" style="2" customWidth="1"/>
    <col min="2" max="2" width="7" style="2" customWidth="1"/>
    <col min="3" max="3" width="5.28515625" style="3" customWidth="1"/>
    <col min="4" max="4" width="5.7109375" style="3" customWidth="1"/>
    <col min="5" max="5" width="6" style="3" customWidth="1"/>
    <col min="6" max="6" width="43.42578125" style="2" bestFit="1" customWidth="1"/>
    <col min="7" max="7" width="5.85546875" style="1" customWidth="1"/>
    <col min="8" max="8" width="4.5703125" style="1" customWidth="1"/>
    <col min="9" max="9" width="2.5703125" style="2" customWidth="1"/>
    <col min="10" max="10" width="2.85546875" style="2" customWidth="1"/>
    <col min="11" max="11" width="3" style="2" customWidth="1"/>
    <col min="12" max="12" width="3.42578125" style="2" customWidth="1"/>
    <col min="13" max="13" width="4.85546875" style="1" customWidth="1"/>
    <col min="14" max="14" width="2.7109375" style="2" customWidth="1"/>
    <col min="15" max="15" width="3.140625" style="2" customWidth="1"/>
    <col min="16" max="16" width="2.5703125" style="2" customWidth="1"/>
    <col min="17" max="17" width="3.5703125" style="2" bestFit="1" customWidth="1"/>
    <col min="18" max="18" width="1.28515625" style="2" customWidth="1"/>
    <col min="19" max="19" width="4.140625" style="1" bestFit="1" customWidth="1"/>
    <col min="20" max="20" width="4" style="1" customWidth="1"/>
    <col min="21" max="21" width="3.42578125" style="1" customWidth="1"/>
    <col min="22" max="22" width="3.85546875" style="1" customWidth="1"/>
    <col min="23" max="23" width="4.28515625" style="1" customWidth="1"/>
    <col min="24" max="24" width="6.42578125" style="1" hidden="1" customWidth="1"/>
    <col min="25" max="25" width="7" style="1" hidden="1" customWidth="1"/>
    <col min="26" max="26" width="6.140625" style="1" hidden="1" customWidth="1"/>
    <col min="27" max="27" width="4.140625" style="1" bestFit="1" customWidth="1"/>
    <col min="28" max="28" width="4" style="1" bestFit="1" customWidth="1"/>
    <col min="29" max="29" width="3.7109375" style="1" bestFit="1" customWidth="1"/>
    <col min="30" max="30" width="4.7109375" style="1" customWidth="1"/>
    <col min="31" max="31" width="5" style="1" customWidth="1"/>
    <col min="32" max="33" width="5.5703125" style="1" hidden="1" customWidth="1"/>
    <col min="34" max="36" width="5.28515625" style="1" hidden="1" customWidth="1"/>
    <col min="37" max="37" width="9" style="1" customWidth="1"/>
    <col min="38" max="38" width="6.28515625" style="1" customWidth="1"/>
    <col min="39" max="39" width="11" style="2" customWidth="1"/>
    <col min="40" max="40" width="7.140625" style="2" customWidth="1"/>
    <col min="41" max="41" width="5.28515625" style="2" customWidth="1"/>
    <col min="42" max="42" width="7" style="2" customWidth="1"/>
    <col min="43" max="43" width="7.28515625" style="2" customWidth="1"/>
    <col min="44" max="16384" width="11.42578125" style="2"/>
  </cols>
  <sheetData>
    <row r="1" spans="1:43" ht="18">
      <c r="A1" s="220" t="s">
        <v>136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</row>
    <row r="2" spans="1:43">
      <c r="A2" s="4"/>
      <c r="B2" s="4"/>
      <c r="C2" s="4"/>
      <c r="D2" s="4"/>
      <c r="E2" s="4"/>
      <c r="F2" s="5"/>
      <c r="G2" s="4"/>
      <c r="H2" s="4"/>
      <c r="I2" s="4"/>
      <c r="J2" s="5"/>
      <c r="K2" s="4"/>
      <c r="L2" s="4"/>
      <c r="M2" s="4"/>
      <c r="N2" s="4"/>
      <c r="O2" s="5"/>
      <c r="P2" s="5"/>
      <c r="Q2" s="5"/>
      <c r="R2" s="5"/>
    </row>
    <row r="3" spans="1:43">
      <c r="A3" s="221" t="s">
        <v>157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19"/>
    </row>
    <row r="4" spans="1:43">
      <c r="A4" s="222" t="s">
        <v>207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0"/>
    </row>
    <row r="5" spans="1:43">
      <c r="B5" s="6"/>
    </row>
    <row r="6" spans="1:43" s="103" customFormat="1">
      <c r="A6" s="224" t="s">
        <v>32</v>
      </c>
      <c r="B6" s="225" t="s">
        <v>38</v>
      </c>
      <c r="C6" s="226"/>
      <c r="D6" s="226"/>
      <c r="E6" s="226"/>
      <c r="F6" s="226"/>
      <c r="G6" s="226"/>
      <c r="H6" s="225" t="s">
        <v>39</v>
      </c>
      <c r="I6" s="226"/>
      <c r="J6" s="226"/>
      <c r="K6" s="226"/>
      <c r="L6" s="226"/>
      <c r="M6" s="226"/>
      <c r="N6" s="226"/>
      <c r="O6" s="226"/>
      <c r="P6" s="226"/>
      <c r="Q6" s="227"/>
      <c r="R6" s="225" t="s">
        <v>36</v>
      </c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7"/>
      <c r="AL6" s="102" t="s">
        <v>37</v>
      </c>
    </row>
    <row r="7" spans="1:43" s="103" customFormat="1" ht="25.5">
      <c r="A7" s="224"/>
      <c r="B7" s="228" t="s">
        <v>35</v>
      </c>
      <c r="C7" s="229"/>
      <c r="D7" s="229"/>
      <c r="E7" s="229"/>
      <c r="F7" s="229"/>
      <c r="G7" s="230"/>
      <c r="H7" s="228" t="s">
        <v>27</v>
      </c>
      <c r="I7" s="229"/>
      <c r="J7" s="229"/>
      <c r="K7" s="229"/>
      <c r="L7" s="230"/>
      <c r="M7" s="228" t="s">
        <v>26</v>
      </c>
      <c r="N7" s="229"/>
      <c r="O7" s="229"/>
      <c r="P7" s="229"/>
      <c r="Q7" s="230"/>
      <c r="R7" s="273"/>
      <c r="S7" s="228" t="s">
        <v>34</v>
      </c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34" t="s">
        <v>40</v>
      </c>
      <c r="AL7" s="264" t="s">
        <v>28</v>
      </c>
      <c r="AM7" s="101" t="s">
        <v>33</v>
      </c>
    </row>
    <row r="8" spans="1:43" s="10" customFormat="1" ht="13.5" customHeight="1">
      <c r="A8" s="237" t="s">
        <v>19</v>
      </c>
      <c r="B8" s="237" t="s">
        <v>22</v>
      </c>
      <c r="C8" s="256" t="s">
        <v>137</v>
      </c>
      <c r="D8" s="238" t="s">
        <v>17</v>
      </c>
      <c r="E8" s="238" t="s">
        <v>138</v>
      </c>
      <c r="F8" s="237" t="s">
        <v>23</v>
      </c>
      <c r="G8" s="242" t="s">
        <v>46</v>
      </c>
      <c r="H8" s="244" t="s">
        <v>141</v>
      </c>
      <c r="I8" s="246" t="s">
        <v>43</v>
      </c>
      <c r="J8" s="247"/>
      <c r="K8" s="247"/>
      <c r="L8" s="248"/>
      <c r="M8" s="244" t="s">
        <v>141</v>
      </c>
      <c r="N8" s="246" t="s">
        <v>43</v>
      </c>
      <c r="O8" s="247"/>
      <c r="P8" s="247"/>
      <c r="Q8" s="248"/>
      <c r="R8" s="274"/>
      <c r="S8" s="231" t="s">
        <v>21</v>
      </c>
      <c r="T8" s="232"/>
      <c r="U8" s="232"/>
      <c r="V8" s="232"/>
      <c r="W8" s="233"/>
      <c r="X8" s="250" t="s">
        <v>20</v>
      </c>
      <c r="Y8" s="252" t="s">
        <v>31</v>
      </c>
      <c r="Z8" s="252" t="s">
        <v>30</v>
      </c>
      <c r="AA8" s="253" t="s">
        <v>14</v>
      </c>
      <c r="AB8" s="254"/>
      <c r="AC8" s="254"/>
      <c r="AD8" s="254"/>
      <c r="AE8" s="255"/>
      <c r="AF8" s="240" t="s">
        <v>24</v>
      </c>
      <c r="AG8" s="240" t="s">
        <v>25</v>
      </c>
      <c r="AH8" s="249" t="s">
        <v>15</v>
      </c>
      <c r="AI8" s="249" t="s">
        <v>16</v>
      </c>
      <c r="AJ8" s="249" t="s">
        <v>13</v>
      </c>
      <c r="AK8" s="235"/>
      <c r="AL8" s="272"/>
      <c r="AM8" s="244" t="s">
        <v>148</v>
      </c>
    </row>
    <row r="9" spans="1:43" s="17" customFormat="1" ht="36">
      <c r="A9" s="237"/>
      <c r="B9" s="237"/>
      <c r="C9" s="256"/>
      <c r="D9" s="239"/>
      <c r="E9" s="239"/>
      <c r="F9" s="237"/>
      <c r="G9" s="243"/>
      <c r="H9" s="245"/>
      <c r="I9" s="11" t="s">
        <v>41</v>
      </c>
      <c r="J9" s="12" t="s">
        <v>42</v>
      </c>
      <c r="K9" s="7" t="s">
        <v>12</v>
      </c>
      <c r="L9" s="7" t="s">
        <v>44</v>
      </c>
      <c r="M9" s="245"/>
      <c r="N9" s="11" t="s">
        <v>41</v>
      </c>
      <c r="O9" s="12" t="s">
        <v>42</v>
      </c>
      <c r="P9" s="7" t="s">
        <v>12</v>
      </c>
      <c r="Q9" s="7" t="s">
        <v>44</v>
      </c>
      <c r="R9" s="275"/>
      <c r="S9" s="8" t="s">
        <v>41</v>
      </c>
      <c r="T9" s="8" t="s">
        <v>42</v>
      </c>
      <c r="U9" s="7" t="s">
        <v>12</v>
      </c>
      <c r="V9" s="7" t="s">
        <v>44</v>
      </c>
      <c r="W9" s="13" t="s">
        <v>29</v>
      </c>
      <c r="X9" s="251"/>
      <c r="Y9" s="252"/>
      <c r="Z9" s="252"/>
      <c r="AA9" s="9" t="s">
        <v>41</v>
      </c>
      <c r="AB9" s="9" t="s">
        <v>42</v>
      </c>
      <c r="AC9" s="14" t="s">
        <v>12</v>
      </c>
      <c r="AD9" s="15" t="s">
        <v>44</v>
      </c>
      <c r="AE9" s="16" t="s">
        <v>18</v>
      </c>
      <c r="AF9" s="241"/>
      <c r="AG9" s="241"/>
      <c r="AH9" s="249"/>
      <c r="AI9" s="249"/>
      <c r="AJ9" s="249"/>
      <c r="AK9" s="236"/>
      <c r="AL9" s="265"/>
      <c r="AM9" s="244"/>
    </row>
    <row r="10" spans="1:43" ht="18" customHeight="1">
      <c r="A10" s="30">
        <v>731</v>
      </c>
      <c r="B10" s="21" t="s">
        <v>176</v>
      </c>
      <c r="C10" s="21" t="s">
        <v>60</v>
      </c>
      <c r="D10" s="66" t="s">
        <v>160</v>
      </c>
      <c r="E10" s="30" t="s">
        <v>175</v>
      </c>
      <c r="F10" s="21" t="s">
        <v>150</v>
      </c>
      <c r="G10" s="22">
        <v>9</v>
      </c>
      <c r="H10" s="127">
        <v>16</v>
      </c>
      <c r="I10" s="22">
        <v>1</v>
      </c>
      <c r="J10" s="22">
        <v>1</v>
      </c>
      <c r="K10" s="22">
        <v>1</v>
      </c>
      <c r="L10" s="21">
        <v>1</v>
      </c>
      <c r="M10" s="23"/>
      <c r="N10" s="22"/>
      <c r="O10" s="22"/>
      <c r="P10" s="22"/>
      <c r="Q10" s="22"/>
      <c r="R10" s="122"/>
      <c r="S10" s="22"/>
      <c r="T10" s="77">
        <v>1.7</v>
      </c>
      <c r="U10" s="129">
        <v>6.3</v>
      </c>
      <c r="V10" s="22"/>
      <c r="W10" s="25">
        <f t="shared" ref="W10:W16" si="0">+SUM(S10:V10)</f>
        <v>8</v>
      </c>
      <c r="X10" s="26">
        <f t="shared" ref="X10:X16" si="1">25-SUM(S10:V10)</f>
        <v>17</v>
      </c>
      <c r="Y10" s="27">
        <f t="shared" ref="Y10:Y16" si="2">+W10/(W10+X10)</f>
        <v>0.32</v>
      </c>
      <c r="Z10" s="27">
        <f t="shared" ref="Z10:Z16" si="3">+SUM(S10:U10)/SUM(W10:X10)</f>
        <v>0.32</v>
      </c>
      <c r="AA10" s="79">
        <f t="shared" ref="AA10:AE16" si="4">S10*$G10</f>
        <v>0</v>
      </c>
      <c r="AB10" s="79">
        <f t="shared" si="4"/>
        <v>15.299999999999999</v>
      </c>
      <c r="AC10" s="79">
        <f t="shared" si="4"/>
        <v>56.699999999999996</v>
      </c>
      <c r="AD10" s="79">
        <f t="shared" si="4"/>
        <v>0</v>
      </c>
      <c r="AE10" s="79">
        <f t="shared" si="4"/>
        <v>72</v>
      </c>
      <c r="AF10" s="28">
        <f t="shared" ref="AF10:AF16" si="5">X10*G10</f>
        <v>153</v>
      </c>
      <c r="AG10" s="28">
        <f t="shared" ref="AG10:AG16" si="6">+AE10+AF10</f>
        <v>225</v>
      </c>
      <c r="AH10" s="29">
        <f t="shared" ref="AH10:AH16" si="7">+SUM(AA10:AC10)/15</f>
        <v>4.8</v>
      </c>
      <c r="AI10" s="29">
        <f t="shared" ref="AI10:AI16" si="8">+AE10/15</f>
        <v>4.8</v>
      </c>
      <c r="AJ10" s="29">
        <f t="shared" ref="AJ10:AJ16" si="9">+(AG10)/19</f>
        <v>11.842105263157896</v>
      </c>
      <c r="AK10" s="29">
        <f t="shared" ref="AK10:AK16" si="10">IF(W10=0,R10,(((I10+N10)*AA10+(J10+O10)*AB10+(K10+P10)*AC10+(L10+Q10)*AD10)*3)/10)</f>
        <v>21.6</v>
      </c>
      <c r="AL10" s="26">
        <f t="shared" ref="AL10:AL16" si="11">+AK10/72</f>
        <v>0.30000000000000004</v>
      </c>
      <c r="AM10" s="124"/>
    </row>
    <row r="11" spans="1:43" ht="23.25">
      <c r="A11" s="30">
        <v>731</v>
      </c>
      <c r="B11" s="21" t="s">
        <v>176</v>
      </c>
      <c r="C11" s="21" t="s">
        <v>60</v>
      </c>
      <c r="D11" s="66" t="s">
        <v>160</v>
      </c>
      <c r="E11" s="30" t="s">
        <v>177</v>
      </c>
      <c r="F11" s="21" t="s">
        <v>155</v>
      </c>
      <c r="G11" s="22">
        <v>3</v>
      </c>
      <c r="H11" s="127">
        <v>16</v>
      </c>
      <c r="I11" s="22">
        <v>1</v>
      </c>
      <c r="J11" s="22">
        <v>1</v>
      </c>
      <c r="K11" s="22">
        <v>1</v>
      </c>
      <c r="L11" s="21">
        <v>1</v>
      </c>
      <c r="M11" s="23"/>
      <c r="N11" s="22"/>
      <c r="O11" s="22"/>
      <c r="P11" s="22"/>
      <c r="Q11" s="22"/>
      <c r="R11" s="122"/>
      <c r="S11" s="22"/>
      <c r="T11" s="143">
        <v>6</v>
      </c>
      <c r="U11" s="143">
        <v>2</v>
      </c>
      <c r="V11" s="22"/>
      <c r="W11" s="25">
        <f t="shared" si="0"/>
        <v>8</v>
      </c>
      <c r="X11" s="26">
        <f t="shared" si="1"/>
        <v>17</v>
      </c>
      <c r="Y11" s="27">
        <f t="shared" si="2"/>
        <v>0.32</v>
      </c>
      <c r="Z11" s="27">
        <f t="shared" si="3"/>
        <v>0.32</v>
      </c>
      <c r="AA11" s="79">
        <f t="shared" si="4"/>
        <v>0</v>
      </c>
      <c r="AB11" s="79">
        <f t="shared" si="4"/>
        <v>18</v>
      </c>
      <c r="AC11" s="79">
        <f t="shared" si="4"/>
        <v>6</v>
      </c>
      <c r="AD11" s="79">
        <f t="shared" si="4"/>
        <v>0</v>
      </c>
      <c r="AE11" s="79">
        <f t="shared" si="4"/>
        <v>24</v>
      </c>
      <c r="AF11" s="28">
        <f t="shared" si="5"/>
        <v>51</v>
      </c>
      <c r="AG11" s="28">
        <f t="shared" si="6"/>
        <v>75</v>
      </c>
      <c r="AH11" s="29">
        <f t="shared" si="7"/>
        <v>1.6</v>
      </c>
      <c r="AI11" s="29">
        <f t="shared" si="8"/>
        <v>1.6</v>
      </c>
      <c r="AJ11" s="29">
        <f t="shared" si="9"/>
        <v>3.9473684210526314</v>
      </c>
      <c r="AK11" s="29">
        <f t="shared" si="10"/>
        <v>7.2</v>
      </c>
      <c r="AL11" s="26">
        <f t="shared" si="11"/>
        <v>0.1</v>
      </c>
      <c r="AM11" s="18"/>
      <c r="AN11" s="103" t="s">
        <v>195</v>
      </c>
      <c r="AO11" s="103"/>
      <c r="AP11" s="103"/>
      <c r="AQ11" s="103"/>
    </row>
    <row r="12" spans="1:43" ht="23.25">
      <c r="A12" s="30">
        <v>731</v>
      </c>
      <c r="B12" s="21" t="s">
        <v>176</v>
      </c>
      <c r="C12" s="21" t="s">
        <v>60</v>
      </c>
      <c r="D12" s="139" t="s">
        <v>162</v>
      </c>
      <c r="E12" s="30" t="s">
        <v>178</v>
      </c>
      <c r="F12" s="21" t="s">
        <v>153</v>
      </c>
      <c r="G12" s="22">
        <v>4.5</v>
      </c>
      <c r="H12" s="127">
        <v>16</v>
      </c>
      <c r="I12" s="22">
        <v>1</v>
      </c>
      <c r="J12" s="22">
        <v>1</v>
      </c>
      <c r="K12" s="22">
        <v>1</v>
      </c>
      <c r="L12" s="21">
        <v>1</v>
      </c>
      <c r="M12" s="23"/>
      <c r="N12" s="22"/>
      <c r="O12" s="22"/>
      <c r="P12" s="22"/>
      <c r="Q12" s="22"/>
      <c r="R12" s="122"/>
      <c r="S12" s="22"/>
      <c r="T12" s="77">
        <v>5.7</v>
      </c>
      <c r="U12" s="77">
        <v>2.3333333333300001</v>
      </c>
      <c r="V12" s="22"/>
      <c r="W12" s="25">
        <f t="shared" si="0"/>
        <v>8.0333333333300008</v>
      </c>
      <c r="X12" s="26">
        <f t="shared" si="1"/>
        <v>16.966666666670001</v>
      </c>
      <c r="Y12" s="27">
        <f t="shared" si="2"/>
        <v>0.32133333333320002</v>
      </c>
      <c r="Z12" s="27">
        <f t="shared" si="3"/>
        <v>0.32133333333320002</v>
      </c>
      <c r="AA12" s="79">
        <f t="shared" si="4"/>
        <v>0</v>
      </c>
      <c r="AB12" s="79">
        <f t="shared" si="4"/>
        <v>25.650000000000002</v>
      </c>
      <c r="AC12" s="79">
        <f t="shared" si="4"/>
        <v>10.499999999985</v>
      </c>
      <c r="AD12" s="79">
        <f t="shared" si="4"/>
        <v>0</v>
      </c>
      <c r="AE12" s="79">
        <f t="shared" si="4"/>
        <v>36.149999999985006</v>
      </c>
      <c r="AF12" s="28">
        <f t="shared" si="5"/>
        <v>76.350000000015001</v>
      </c>
      <c r="AG12" s="28">
        <f t="shared" si="6"/>
        <v>112.5</v>
      </c>
      <c r="AH12" s="29">
        <f t="shared" si="7"/>
        <v>2.4099999999990001</v>
      </c>
      <c r="AI12" s="29">
        <f t="shared" si="8"/>
        <v>2.4099999999990005</v>
      </c>
      <c r="AJ12" s="29">
        <f t="shared" si="9"/>
        <v>5.9210526315789478</v>
      </c>
      <c r="AK12" s="29">
        <f t="shared" si="10"/>
        <v>10.844999999995499</v>
      </c>
      <c r="AL12" s="26">
        <f t="shared" si="11"/>
        <v>0.1506249999999375</v>
      </c>
      <c r="AM12" s="18"/>
      <c r="AN12" s="103" t="s">
        <v>125</v>
      </c>
      <c r="AO12" s="103" t="s">
        <v>47</v>
      </c>
      <c r="AP12" s="111">
        <f>AK13*0.277</f>
        <v>3.0040649999987536</v>
      </c>
      <c r="AQ12" s="111"/>
    </row>
    <row r="13" spans="1:43" ht="15" customHeight="1">
      <c r="A13" s="30" t="s">
        <v>174</v>
      </c>
      <c r="B13" s="21" t="s">
        <v>176</v>
      </c>
      <c r="C13" s="21" t="s">
        <v>60</v>
      </c>
      <c r="D13" s="139" t="s">
        <v>162</v>
      </c>
      <c r="E13" s="30" t="s">
        <v>179</v>
      </c>
      <c r="F13" s="21" t="s">
        <v>152</v>
      </c>
      <c r="G13" s="22">
        <v>4.5</v>
      </c>
      <c r="H13" s="127">
        <v>16</v>
      </c>
      <c r="I13" s="22">
        <v>1</v>
      </c>
      <c r="J13" s="22">
        <v>1</v>
      </c>
      <c r="K13" s="22">
        <v>1</v>
      </c>
      <c r="L13" s="21">
        <v>1</v>
      </c>
      <c r="M13" s="127"/>
      <c r="N13" s="22"/>
      <c r="O13" s="22"/>
      <c r="P13" s="22"/>
      <c r="Q13" s="22"/>
      <c r="R13" s="122"/>
      <c r="S13" s="22"/>
      <c r="T13" s="77">
        <v>5.7</v>
      </c>
      <c r="U13" s="77">
        <v>2.3333333333300001</v>
      </c>
      <c r="V13" s="22"/>
      <c r="W13" s="25">
        <f t="shared" si="0"/>
        <v>8.0333333333300008</v>
      </c>
      <c r="X13" s="26">
        <f t="shared" si="1"/>
        <v>16.966666666670001</v>
      </c>
      <c r="Y13" s="27">
        <f t="shared" si="2"/>
        <v>0.32133333333320002</v>
      </c>
      <c r="Z13" s="27">
        <f t="shared" si="3"/>
        <v>0.32133333333320002</v>
      </c>
      <c r="AA13" s="79">
        <f t="shared" si="4"/>
        <v>0</v>
      </c>
      <c r="AB13" s="79">
        <f t="shared" si="4"/>
        <v>25.650000000000002</v>
      </c>
      <c r="AC13" s="79">
        <f t="shared" si="4"/>
        <v>10.499999999985</v>
      </c>
      <c r="AD13" s="79">
        <f t="shared" si="4"/>
        <v>0</v>
      </c>
      <c r="AE13" s="79">
        <f t="shared" si="4"/>
        <v>36.149999999985006</v>
      </c>
      <c r="AF13" s="28">
        <f t="shared" si="5"/>
        <v>76.350000000015001</v>
      </c>
      <c r="AG13" s="28">
        <f t="shared" si="6"/>
        <v>112.5</v>
      </c>
      <c r="AH13" s="29">
        <f t="shared" si="7"/>
        <v>2.4099999999990001</v>
      </c>
      <c r="AI13" s="29">
        <f t="shared" si="8"/>
        <v>2.4099999999990005</v>
      </c>
      <c r="AJ13" s="29">
        <f t="shared" si="9"/>
        <v>5.9210526315789478</v>
      </c>
      <c r="AK13" s="29">
        <f t="shared" si="10"/>
        <v>10.844999999995499</v>
      </c>
      <c r="AL13" s="26">
        <f t="shared" si="11"/>
        <v>0.1506249999999375</v>
      </c>
      <c r="AM13" s="24"/>
      <c r="AN13" s="103" t="s">
        <v>124</v>
      </c>
      <c r="AO13" s="103" t="s">
        <v>51</v>
      </c>
      <c r="AP13" s="111">
        <f>SUM(AK10:AK12)+(AK13*0.722)+SUM(AK14:AK16)+SUM(AK18:AK22)</f>
        <v>105.10508999998925</v>
      </c>
      <c r="AQ13" s="111"/>
    </row>
    <row r="14" spans="1:43" ht="15" customHeight="1">
      <c r="A14" s="30" t="s">
        <v>51</v>
      </c>
      <c r="B14" s="21" t="s">
        <v>176</v>
      </c>
      <c r="C14" s="21" t="s">
        <v>60</v>
      </c>
      <c r="D14" s="48" t="s">
        <v>161</v>
      </c>
      <c r="E14" s="30" t="s">
        <v>180</v>
      </c>
      <c r="F14" s="21" t="s">
        <v>154</v>
      </c>
      <c r="G14" s="22">
        <v>3</v>
      </c>
      <c r="H14" s="127">
        <v>16</v>
      </c>
      <c r="I14" s="22"/>
      <c r="J14" s="22"/>
      <c r="K14" s="22"/>
      <c r="L14" s="21"/>
      <c r="M14" s="23"/>
      <c r="N14" s="22">
        <v>1</v>
      </c>
      <c r="O14" s="22">
        <v>1</v>
      </c>
      <c r="P14" s="22">
        <v>1</v>
      </c>
      <c r="Q14" s="21">
        <v>1</v>
      </c>
      <c r="R14" s="122"/>
      <c r="S14" s="22"/>
      <c r="T14" s="77">
        <v>8</v>
      </c>
      <c r="U14" s="22">
        <v>0</v>
      </c>
      <c r="V14" s="22"/>
      <c r="W14" s="25">
        <f t="shared" si="0"/>
        <v>8</v>
      </c>
      <c r="X14" s="26">
        <f t="shared" si="1"/>
        <v>17</v>
      </c>
      <c r="Y14" s="27">
        <f t="shared" si="2"/>
        <v>0.32</v>
      </c>
      <c r="Z14" s="27">
        <f t="shared" si="3"/>
        <v>0.32</v>
      </c>
      <c r="AA14" s="79">
        <f t="shared" si="4"/>
        <v>0</v>
      </c>
      <c r="AB14" s="79">
        <f t="shared" si="4"/>
        <v>24</v>
      </c>
      <c r="AC14" s="79">
        <f t="shared" si="4"/>
        <v>0</v>
      </c>
      <c r="AD14" s="79">
        <f t="shared" si="4"/>
        <v>0</v>
      </c>
      <c r="AE14" s="79">
        <f t="shared" si="4"/>
        <v>24</v>
      </c>
      <c r="AF14" s="28">
        <f t="shared" si="5"/>
        <v>51</v>
      </c>
      <c r="AG14" s="28">
        <f t="shared" si="6"/>
        <v>75</v>
      </c>
      <c r="AH14" s="29">
        <f t="shared" si="7"/>
        <v>1.6</v>
      </c>
      <c r="AI14" s="29">
        <f t="shared" si="8"/>
        <v>1.6</v>
      </c>
      <c r="AJ14" s="29">
        <f t="shared" si="9"/>
        <v>3.9473684210526314</v>
      </c>
      <c r="AK14" s="29">
        <f t="shared" si="10"/>
        <v>7.2</v>
      </c>
      <c r="AL14" s="26">
        <f t="shared" si="11"/>
        <v>0.1</v>
      </c>
      <c r="AM14" s="24"/>
      <c r="AN14" s="103" t="s">
        <v>121</v>
      </c>
      <c r="AO14" s="103" t="s">
        <v>50</v>
      </c>
      <c r="AP14" s="111">
        <v>0</v>
      </c>
      <c r="AQ14" s="111"/>
    </row>
    <row r="15" spans="1:43" ht="12.75" customHeight="1">
      <c r="A15" s="30">
        <v>731</v>
      </c>
      <c r="B15" s="21" t="s">
        <v>176</v>
      </c>
      <c r="C15" s="21" t="s">
        <v>60</v>
      </c>
      <c r="D15" s="48" t="s">
        <v>161</v>
      </c>
      <c r="E15" s="30" t="s">
        <v>181</v>
      </c>
      <c r="F15" s="21" t="s">
        <v>156</v>
      </c>
      <c r="G15" s="22">
        <v>3</v>
      </c>
      <c r="H15" s="127">
        <v>16</v>
      </c>
      <c r="I15" s="22"/>
      <c r="J15" s="22"/>
      <c r="K15" s="22"/>
      <c r="L15" s="21"/>
      <c r="M15" s="23"/>
      <c r="N15" s="22">
        <v>1</v>
      </c>
      <c r="O15" s="22">
        <v>1</v>
      </c>
      <c r="P15" s="22">
        <v>1</v>
      </c>
      <c r="Q15" s="21">
        <v>1</v>
      </c>
      <c r="R15" s="122"/>
      <c r="S15" s="22"/>
      <c r="T15" s="77">
        <v>3.3</v>
      </c>
      <c r="U15" s="22">
        <f>4.7</f>
        <v>4.7</v>
      </c>
      <c r="V15" s="22"/>
      <c r="W15" s="25">
        <f t="shared" si="0"/>
        <v>8</v>
      </c>
      <c r="X15" s="26">
        <f t="shared" si="1"/>
        <v>17</v>
      </c>
      <c r="Y15" s="27">
        <f t="shared" si="2"/>
        <v>0.32</v>
      </c>
      <c r="Z15" s="27">
        <f t="shared" si="3"/>
        <v>0.32</v>
      </c>
      <c r="AA15" s="79">
        <f t="shared" si="4"/>
        <v>0</v>
      </c>
      <c r="AB15" s="79">
        <f t="shared" si="4"/>
        <v>9.8999999999999986</v>
      </c>
      <c r="AC15" s="79">
        <f t="shared" si="4"/>
        <v>14.100000000000001</v>
      </c>
      <c r="AD15" s="79">
        <f t="shared" si="4"/>
        <v>0</v>
      </c>
      <c r="AE15" s="79">
        <f t="shared" si="4"/>
        <v>24</v>
      </c>
      <c r="AF15" s="28">
        <f t="shared" si="5"/>
        <v>51</v>
      </c>
      <c r="AG15" s="28">
        <f t="shared" si="6"/>
        <v>75</v>
      </c>
      <c r="AH15" s="29">
        <f t="shared" si="7"/>
        <v>1.6</v>
      </c>
      <c r="AI15" s="29">
        <f t="shared" si="8"/>
        <v>1.6</v>
      </c>
      <c r="AJ15" s="29">
        <f t="shared" si="9"/>
        <v>3.9473684210526314</v>
      </c>
      <c r="AK15" s="29">
        <f>IF(W15=0,R15,(((I15+N15)*AA15+(J15+O15)*AB15+(K15+P15)*AC15+(L15+Q15)*AD15)*3)/10)</f>
        <v>7.2</v>
      </c>
      <c r="AL15" s="26">
        <f t="shared" si="11"/>
        <v>0.1</v>
      </c>
      <c r="AM15" s="18"/>
      <c r="AN15" s="103" t="s">
        <v>120</v>
      </c>
      <c r="AO15" s="103" t="s">
        <v>49</v>
      </c>
      <c r="AP15" s="111">
        <f>AK23</f>
        <v>7.2</v>
      </c>
      <c r="AQ15" s="111"/>
    </row>
    <row r="16" spans="1:43" ht="24" customHeight="1">
      <c r="A16" s="30">
        <v>731</v>
      </c>
      <c r="B16" s="21" t="s">
        <v>176</v>
      </c>
      <c r="C16" s="21" t="s">
        <v>60</v>
      </c>
      <c r="D16" s="48" t="s">
        <v>161</v>
      </c>
      <c r="E16" s="30" t="s">
        <v>182</v>
      </c>
      <c r="F16" s="21" t="s">
        <v>151</v>
      </c>
      <c r="G16" s="22">
        <v>3</v>
      </c>
      <c r="H16" s="127">
        <v>16</v>
      </c>
      <c r="I16" s="22"/>
      <c r="J16" s="22"/>
      <c r="K16" s="22"/>
      <c r="L16" s="21"/>
      <c r="M16" s="23"/>
      <c r="N16" s="22">
        <v>1</v>
      </c>
      <c r="O16" s="22">
        <v>1</v>
      </c>
      <c r="P16" s="22">
        <v>1</v>
      </c>
      <c r="Q16" s="21">
        <v>1</v>
      </c>
      <c r="R16" s="122"/>
      <c r="S16" s="22"/>
      <c r="T16" s="77">
        <v>5.7</v>
      </c>
      <c r="U16" s="77">
        <v>2.3333333333300001</v>
      </c>
      <c r="V16" s="22"/>
      <c r="W16" s="25">
        <f t="shared" si="0"/>
        <v>8.0333333333300008</v>
      </c>
      <c r="X16" s="26">
        <f t="shared" si="1"/>
        <v>16.966666666670001</v>
      </c>
      <c r="Y16" s="27">
        <f t="shared" si="2"/>
        <v>0.32133333333320002</v>
      </c>
      <c r="Z16" s="27">
        <f t="shared" si="3"/>
        <v>0.32133333333320002</v>
      </c>
      <c r="AA16" s="79">
        <f t="shared" si="4"/>
        <v>0</v>
      </c>
      <c r="AB16" s="79">
        <f t="shared" si="4"/>
        <v>17.100000000000001</v>
      </c>
      <c r="AC16" s="79">
        <f t="shared" si="4"/>
        <v>6.9999999999900009</v>
      </c>
      <c r="AD16" s="79">
        <f t="shared" si="4"/>
        <v>0</v>
      </c>
      <c r="AE16" s="79">
        <f t="shared" si="4"/>
        <v>24.099999999990004</v>
      </c>
      <c r="AF16" s="28">
        <f t="shared" si="5"/>
        <v>50.900000000010003</v>
      </c>
      <c r="AG16" s="28">
        <f t="shared" si="6"/>
        <v>75</v>
      </c>
      <c r="AH16" s="29">
        <f t="shared" si="7"/>
        <v>1.6066666666660003</v>
      </c>
      <c r="AI16" s="29">
        <f t="shared" si="8"/>
        <v>1.6066666666660003</v>
      </c>
      <c r="AJ16" s="29">
        <f t="shared" si="9"/>
        <v>3.9473684210526314</v>
      </c>
      <c r="AK16" s="29">
        <f t="shared" si="10"/>
        <v>7.229999999997001</v>
      </c>
      <c r="AL16" s="26">
        <f t="shared" si="11"/>
        <v>0.10041666666662502</v>
      </c>
      <c r="AM16" s="24"/>
      <c r="AN16" s="103" t="s">
        <v>119</v>
      </c>
      <c r="AO16" s="103" t="s">
        <v>0</v>
      </c>
      <c r="AP16" s="111"/>
      <c r="AQ16" s="111"/>
    </row>
    <row r="17" spans="1:39" s="75" customFormat="1" ht="6.75" customHeight="1">
      <c r="A17" s="65"/>
      <c r="B17" s="66"/>
      <c r="C17" s="66"/>
      <c r="D17" s="66"/>
      <c r="E17" s="66"/>
      <c r="F17" s="66"/>
      <c r="G17" s="67"/>
      <c r="H17" s="68"/>
      <c r="I17" s="67"/>
      <c r="J17" s="67"/>
      <c r="K17" s="67"/>
      <c r="L17" s="66"/>
      <c r="M17" s="68"/>
      <c r="N17" s="67"/>
      <c r="O17" s="67"/>
      <c r="P17" s="67"/>
      <c r="Q17" s="67"/>
      <c r="R17" s="122"/>
      <c r="S17" s="67"/>
      <c r="T17" s="87"/>
      <c r="U17" s="67"/>
      <c r="V17" s="67"/>
      <c r="W17" s="69"/>
      <c r="X17" s="70"/>
      <c r="Y17" s="71"/>
      <c r="Z17" s="71"/>
      <c r="AA17" s="80"/>
      <c r="AB17" s="80"/>
      <c r="AC17" s="80"/>
      <c r="AD17" s="80"/>
      <c r="AE17" s="80"/>
      <c r="AF17" s="72"/>
      <c r="AG17" s="72"/>
      <c r="AH17" s="73"/>
      <c r="AI17" s="73"/>
      <c r="AJ17" s="73"/>
      <c r="AK17" s="73"/>
      <c r="AL17" s="70"/>
      <c r="AM17" s="76"/>
    </row>
    <row r="18" spans="1:39" ht="15" customHeight="1">
      <c r="A18" s="30">
        <v>731</v>
      </c>
      <c r="B18" s="21" t="s">
        <v>176</v>
      </c>
      <c r="C18" s="21" t="s">
        <v>56</v>
      </c>
      <c r="D18" s="21"/>
      <c r="E18" s="30"/>
      <c r="F18" s="141" t="s">
        <v>199</v>
      </c>
      <c r="G18" s="22">
        <v>3</v>
      </c>
      <c r="H18" s="23"/>
      <c r="I18" s="22"/>
      <c r="J18" s="22"/>
      <c r="K18" s="22"/>
      <c r="L18" s="21"/>
      <c r="M18" s="23"/>
      <c r="N18" s="122">
        <v>1</v>
      </c>
      <c r="O18" s="122">
        <v>1</v>
      </c>
      <c r="P18" s="122">
        <v>1</v>
      </c>
      <c r="Q18" s="122">
        <v>1</v>
      </c>
      <c r="R18" s="122"/>
      <c r="S18" s="22"/>
      <c r="T18" s="77">
        <v>8</v>
      </c>
      <c r="U18" s="22">
        <v>0</v>
      </c>
      <c r="V18" s="22"/>
      <c r="W18" s="25">
        <f t="shared" ref="W18:W35" si="12">+SUM(S18:V18)</f>
        <v>8</v>
      </c>
      <c r="X18" s="26">
        <f t="shared" ref="X18:X35" si="13">25-SUM(S18:V18)</f>
        <v>17</v>
      </c>
      <c r="Y18" s="27">
        <f t="shared" ref="Y18:Y35" si="14">+W18/(W18+X18)</f>
        <v>0.32</v>
      </c>
      <c r="Z18" s="27">
        <f t="shared" ref="Z18:Z35" si="15">+SUM(S18:U18)/SUM(W18:X18)</f>
        <v>0.32</v>
      </c>
      <c r="AA18" s="79">
        <f t="shared" ref="AA18:AE35" si="16">S18*$G18</f>
        <v>0</v>
      </c>
      <c r="AB18" s="79">
        <f t="shared" si="16"/>
        <v>24</v>
      </c>
      <c r="AC18" s="79">
        <f t="shared" si="16"/>
        <v>0</v>
      </c>
      <c r="AD18" s="79">
        <f t="shared" si="16"/>
        <v>0</v>
      </c>
      <c r="AE18" s="79">
        <f t="shared" si="16"/>
        <v>24</v>
      </c>
      <c r="AF18" s="28">
        <f t="shared" ref="AF18:AF35" si="17">X18*G18</f>
        <v>51</v>
      </c>
      <c r="AG18" s="28">
        <f t="shared" ref="AG18:AG35" si="18">+AE18+AF18</f>
        <v>75</v>
      </c>
      <c r="AH18" s="29">
        <f t="shared" ref="AH18:AH35" si="19">+SUM(AA18:AC18)/15</f>
        <v>1.6</v>
      </c>
      <c r="AI18" s="29">
        <f t="shared" ref="AI18:AI35" si="20">+AE18/15</f>
        <v>1.6</v>
      </c>
      <c r="AJ18" s="29">
        <f t="shared" ref="AJ18:AJ35" si="21">+(AG18)/19</f>
        <v>3.9473684210526314</v>
      </c>
      <c r="AK18" s="29">
        <f>IF(W18=0,R18,(((I18+N18)*AA18+(J18+O18)*AB18+(K18+P18)*AC18+(L18+Q18)*AD18)*3)/10)</f>
        <v>7.2</v>
      </c>
      <c r="AL18" s="26">
        <f t="shared" ref="AL18:AL35" si="22">+AK18/72</f>
        <v>0.1</v>
      </c>
      <c r="AM18" s="24"/>
    </row>
    <row r="19" spans="1:39" ht="12" customHeight="1">
      <c r="A19" s="30">
        <v>731</v>
      </c>
      <c r="B19" s="21" t="s">
        <v>176</v>
      </c>
      <c r="C19" s="21" t="s">
        <v>56</v>
      </c>
      <c r="D19" s="21"/>
      <c r="E19" s="30"/>
      <c r="F19" s="167" t="s">
        <v>82</v>
      </c>
      <c r="G19" s="22">
        <v>3</v>
      </c>
      <c r="H19" s="23"/>
      <c r="I19" s="122">
        <v>1</v>
      </c>
      <c r="J19" s="122">
        <v>1</v>
      </c>
      <c r="K19" s="122">
        <v>1</v>
      </c>
      <c r="L19" s="141">
        <v>1</v>
      </c>
      <c r="M19" s="23"/>
      <c r="N19" s="22"/>
      <c r="O19" s="22"/>
      <c r="P19" s="22"/>
      <c r="Q19" s="22"/>
      <c r="R19" s="122"/>
      <c r="S19" s="22"/>
      <c r="T19" s="77">
        <v>8</v>
      </c>
      <c r="U19" s="22">
        <v>0</v>
      </c>
      <c r="V19" s="22"/>
      <c r="W19" s="25">
        <f t="shared" si="12"/>
        <v>8</v>
      </c>
      <c r="X19" s="26">
        <f t="shared" si="13"/>
        <v>17</v>
      </c>
      <c r="Y19" s="27">
        <f t="shared" si="14"/>
        <v>0.32</v>
      </c>
      <c r="Z19" s="27">
        <f t="shared" si="15"/>
        <v>0.32</v>
      </c>
      <c r="AA19" s="79">
        <f t="shared" si="16"/>
        <v>0</v>
      </c>
      <c r="AB19" s="79">
        <f t="shared" si="16"/>
        <v>24</v>
      </c>
      <c r="AC19" s="79">
        <f t="shared" si="16"/>
        <v>0</v>
      </c>
      <c r="AD19" s="79">
        <f t="shared" si="16"/>
        <v>0</v>
      </c>
      <c r="AE19" s="79">
        <f t="shared" si="16"/>
        <v>24</v>
      </c>
      <c r="AF19" s="28">
        <f t="shared" si="17"/>
        <v>51</v>
      </c>
      <c r="AG19" s="28">
        <f t="shared" si="18"/>
        <v>75</v>
      </c>
      <c r="AH19" s="29">
        <f t="shared" si="19"/>
        <v>1.6</v>
      </c>
      <c r="AI19" s="29">
        <f t="shared" si="20"/>
        <v>1.6</v>
      </c>
      <c r="AJ19" s="29">
        <f t="shared" si="21"/>
        <v>3.9473684210526314</v>
      </c>
      <c r="AK19" s="29">
        <f t="shared" ref="AK19:AK31" si="23">IF(W19=0,R19,(((I19+N19)*AA19+(J19+O19)*AB19+(K19+P19)*AC19+(L19+Q19)*AD19)*3)/10)</f>
        <v>7.2</v>
      </c>
      <c r="AL19" s="26">
        <f t="shared" si="22"/>
        <v>0.1</v>
      </c>
      <c r="AM19" s="24"/>
    </row>
    <row r="20" spans="1:39" ht="12.75" customHeight="1">
      <c r="A20" s="30">
        <v>731</v>
      </c>
      <c r="B20" s="21" t="s">
        <v>176</v>
      </c>
      <c r="C20" s="21" t="s">
        <v>56</v>
      </c>
      <c r="D20" s="21"/>
      <c r="E20" s="30"/>
      <c r="F20" s="141" t="s">
        <v>200</v>
      </c>
      <c r="G20" s="22">
        <v>3</v>
      </c>
      <c r="H20" s="23"/>
      <c r="I20" s="22"/>
      <c r="J20" s="22"/>
      <c r="K20" s="22"/>
      <c r="L20" s="21"/>
      <c r="M20" s="23"/>
      <c r="N20" s="122">
        <v>1</v>
      </c>
      <c r="O20" s="122">
        <v>1</v>
      </c>
      <c r="P20" s="122">
        <v>1</v>
      </c>
      <c r="Q20" s="122">
        <v>1</v>
      </c>
      <c r="R20" s="122"/>
      <c r="S20" s="22"/>
      <c r="T20" s="77">
        <v>5</v>
      </c>
      <c r="U20" s="22">
        <v>3</v>
      </c>
      <c r="V20" s="22"/>
      <c r="W20" s="25">
        <f t="shared" si="12"/>
        <v>8</v>
      </c>
      <c r="X20" s="26">
        <f t="shared" si="13"/>
        <v>17</v>
      </c>
      <c r="Y20" s="27">
        <f t="shared" si="14"/>
        <v>0.32</v>
      </c>
      <c r="Z20" s="27">
        <f t="shared" si="15"/>
        <v>0.32</v>
      </c>
      <c r="AA20" s="79">
        <f t="shared" si="16"/>
        <v>0</v>
      </c>
      <c r="AB20" s="79">
        <f t="shared" si="16"/>
        <v>15</v>
      </c>
      <c r="AC20" s="79">
        <f t="shared" si="16"/>
        <v>9</v>
      </c>
      <c r="AD20" s="79">
        <f t="shared" si="16"/>
        <v>0</v>
      </c>
      <c r="AE20" s="79">
        <f t="shared" si="16"/>
        <v>24</v>
      </c>
      <c r="AF20" s="28">
        <f t="shared" si="17"/>
        <v>51</v>
      </c>
      <c r="AG20" s="28">
        <f t="shared" si="18"/>
        <v>75</v>
      </c>
      <c r="AH20" s="29">
        <f t="shared" si="19"/>
        <v>1.6</v>
      </c>
      <c r="AI20" s="29">
        <f t="shared" si="20"/>
        <v>1.6</v>
      </c>
      <c r="AJ20" s="29">
        <f t="shared" si="21"/>
        <v>3.9473684210526314</v>
      </c>
      <c r="AK20" s="29">
        <f t="shared" si="23"/>
        <v>7.2</v>
      </c>
      <c r="AL20" s="26">
        <f t="shared" si="22"/>
        <v>0.1</v>
      </c>
      <c r="AM20" s="18"/>
    </row>
    <row r="21" spans="1:39" ht="14.25" customHeight="1">
      <c r="A21" s="30">
        <v>731</v>
      </c>
      <c r="B21" s="21" t="s">
        <v>176</v>
      </c>
      <c r="C21" s="21" t="s">
        <v>56</v>
      </c>
      <c r="D21" s="21"/>
      <c r="E21" s="30"/>
      <c r="F21" s="141" t="s">
        <v>84</v>
      </c>
      <c r="G21" s="22">
        <v>3</v>
      </c>
      <c r="H21" s="23"/>
      <c r="I21" s="22"/>
      <c r="J21" s="22"/>
      <c r="K21" s="22"/>
      <c r="L21" s="21"/>
      <c r="M21" s="23"/>
      <c r="N21" s="122">
        <v>1</v>
      </c>
      <c r="O21" s="122">
        <v>1</v>
      </c>
      <c r="P21" s="122">
        <v>1</v>
      </c>
      <c r="Q21" s="122">
        <v>1</v>
      </c>
      <c r="R21" s="122"/>
      <c r="S21" s="22"/>
      <c r="T21" s="77">
        <v>8</v>
      </c>
      <c r="U21" s="22">
        <v>0</v>
      </c>
      <c r="V21" s="22"/>
      <c r="W21" s="25">
        <f t="shared" si="12"/>
        <v>8</v>
      </c>
      <c r="X21" s="26">
        <f t="shared" si="13"/>
        <v>17</v>
      </c>
      <c r="Y21" s="27">
        <f t="shared" si="14"/>
        <v>0.32</v>
      </c>
      <c r="Z21" s="27">
        <f t="shared" si="15"/>
        <v>0.32</v>
      </c>
      <c r="AA21" s="79">
        <f t="shared" si="16"/>
        <v>0</v>
      </c>
      <c r="AB21" s="79">
        <f t="shared" si="16"/>
        <v>24</v>
      </c>
      <c r="AC21" s="79">
        <f t="shared" si="16"/>
        <v>0</v>
      </c>
      <c r="AD21" s="79">
        <f t="shared" si="16"/>
        <v>0</v>
      </c>
      <c r="AE21" s="79">
        <f t="shared" si="16"/>
        <v>24</v>
      </c>
      <c r="AF21" s="28">
        <f t="shared" si="17"/>
        <v>51</v>
      </c>
      <c r="AG21" s="28">
        <f t="shared" si="18"/>
        <v>75</v>
      </c>
      <c r="AH21" s="29">
        <f t="shared" si="19"/>
        <v>1.6</v>
      </c>
      <c r="AI21" s="29">
        <f t="shared" si="20"/>
        <v>1.6</v>
      </c>
      <c r="AJ21" s="29">
        <f t="shared" si="21"/>
        <v>3.9473684210526314</v>
      </c>
      <c r="AK21" s="29">
        <f t="shared" si="23"/>
        <v>7.2</v>
      </c>
      <c r="AL21" s="26">
        <f t="shared" si="22"/>
        <v>0.1</v>
      </c>
      <c r="AM21" s="24"/>
    </row>
    <row r="22" spans="1:39" ht="14.25" customHeight="1">
      <c r="A22" s="30">
        <v>731</v>
      </c>
      <c r="B22" s="21" t="s">
        <v>176</v>
      </c>
      <c r="C22" s="21" t="s">
        <v>56</v>
      </c>
      <c r="D22" s="21"/>
      <c r="E22" s="30"/>
      <c r="F22" s="141" t="s">
        <v>201</v>
      </c>
      <c r="G22" s="22">
        <v>3</v>
      </c>
      <c r="H22" s="23"/>
      <c r="I22" s="122">
        <v>1</v>
      </c>
      <c r="J22" s="122">
        <v>1</v>
      </c>
      <c r="K22" s="122">
        <v>1</v>
      </c>
      <c r="L22" s="141">
        <v>1</v>
      </c>
      <c r="M22" s="23"/>
      <c r="N22" s="22"/>
      <c r="O22" s="22"/>
      <c r="P22" s="22"/>
      <c r="Q22" s="22"/>
      <c r="R22" s="122"/>
      <c r="S22" s="22"/>
      <c r="T22" s="77">
        <v>8</v>
      </c>
      <c r="U22" s="22">
        <v>0</v>
      </c>
      <c r="V22" s="22"/>
      <c r="W22" s="25">
        <f t="shared" si="12"/>
        <v>8</v>
      </c>
      <c r="X22" s="26">
        <f t="shared" si="13"/>
        <v>17</v>
      </c>
      <c r="Y22" s="27">
        <f t="shared" si="14"/>
        <v>0.32</v>
      </c>
      <c r="Z22" s="27">
        <f t="shared" si="15"/>
        <v>0.32</v>
      </c>
      <c r="AA22" s="79">
        <f t="shared" si="16"/>
        <v>0</v>
      </c>
      <c r="AB22" s="79">
        <f t="shared" si="16"/>
        <v>24</v>
      </c>
      <c r="AC22" s="79">
        <f t="shared" si="16"/>
        <v>0</v>
      </c>
      <c r="AD22" s="79">
        <f t="shared" si="16"/>
        <v>0</v>
      </c>
      <c r="AE22" s="79">
        <f t="shared" si="16"/>
        <v>24</v>
      </c>
      <c r="AF22" s="28">
        <f t="shared" si="17"/>
        <v>51</v>
      </c>
      <c r="AG22" s="28">
        <f t="shared" si="18"/>
        <v>75</v>
      </c>
      <c r="AH22" s="29">
        <f t="shared" si="19"/>
        <v>1.6</v>
      </c>
      <c r="AI22" s="29">
        <f t="shared" si="20"/>
        <v>1.6</v>
      </c>
      <c r="AJ22" s="29">
        <f t="shared" si="21"/>
        <v>3.9473684210526314</v>
      </c>
      <c r="AK22" s="29">
        <f t="shared" si="23"/>
        <v>7.2</v>
      </c>
      <c r="AL22" s="26">
        <f t="shared" si="22"/>
        <v>0.1</v>
      </c>
      <c r="AM22" s="24"/>
    </row>
    <row r="23" spans="1:39" ht="14.25" customHeight="1">
      <c r="A23" s="30" t="s">
        <v>49</v>
      </c>
      <c r="B23" s="21" t="s">
        <v>176</v>
      </c>
      <c r="C23" s="21" t="s">
        <v>56</v>
      </c>
      <c r="D23" s="21"/>
      <c r="E23" s="30"/>
      <c r="F23" s="141" t="s">
        <v>198</v>
      </c>
      <c r="G23" s="22">
        <v>3</v>
      </c>
      <c r="H23" s="23"/>
      <c r="I23" s="122">
        <v>1</v>
      </c>
      <c r="J23" s="122">
        <v>1</v>
      </c>
      <c r="K23" s="122">
        <v>1</v>
      </c>
      <c r="L23" s="141">
        <v>1</v>
      </c>
      <c r="M23" s="23"/>
      <c r="N23" s="22"/>
      <c r="O23" s="22"/>
      <c r="P23" s="22"/>
      <c r="Q23" s="22"/>
      <c r="R23" s="122"/>
      <c r="S23" s="22"/>
      <c r="T23" s="77">
        <v>2</v>
      </c>
      <c r="U23" s="22">
        <v>6</v>
      </c>
      <c r="V23" s="22"/>
      <c r="W23" s="25">
        <f t="shared" si="12"/>
        <v>8</v>
      </c>
      <c r="X23" s="26">
        <f t="shared" si="13"/>
        <v>17</v>
      </c>
      <c r="Y23" s="27">
        <f t="shared" si="14"/>
        <v>0.32</v>
      </c>
      <c r="Z23" s="27">
        <f t="shared" si="15"/>
        <v>0.32</v>
      </c>
      <c r="AA23" s="79">
        <f t="shared" si="16"/>
        <v>0</v>
      </c>
      <c r="AB23" s="79">
        <f t="shared" si="16"/>
        <v>6</v>
      </c>
      <c r="AC23" s="79">
        <f t="shared" si="16"/>
        <v>18</v>
      </c>
      <c r="AD23" s="79">
        <f t="shared" si="16"/>
        <v>0</v>
      </c>
      <c r="AE23" s="79">
        <f t="shared" si="16"/>
        <v>24</v>
      </c>
      <c r="AF23" s="28">
        <f t="shared" si="17"/>
        <v>51</v>
      </c>
      <c r="AG23" s="28">
        <f t="shared" si="18"/>
        <v>75</v>
      </c>
      <c r="AH23" s="29">
        <f t="shared" si="19"/>
        <v>1.6</v>
      </c>
      <c r="AI23" s="29">
        <f t="shared" si="20"/>
        <v>1.6</v>
      </c>
      <c r="AJ23" s="29">
        <f t="shared" si="21"/>
        <v>3.9473684210526314</v>
      </c>
      <c r="AK23" s="29">
        <f t="shared" si="23"/>
        <v>7.2</v>
      </c>
      <c r="AL23" s="26">
        <f t="shared" si="22"/>
        <v>0.1</v>
      </c>
      <c r="AM23" s="24"/>
    </row>
    <row r="24" spans="1:39" ht="12.75" customHeight="1">
      <c r="A24" s="30"/>
      <c r="B24" s="21" t="s">
        <v>176</v>
      </c>
      <c r="C24" s="21" t="s">
        <v>56</v>
      </c>
      <c r="D24" s="21"/>
      <c r="E24" s="30"/>
      <c r="F24" s="21"/>
      <c r="G24" s="22"/>
      <c r="H24" s="128"/>
      <c r="I24" s="22"/>
      <c r="J24" s="22"/>
      <c r="K24" s="22"/>
      <c r="L24" s="21"/>
      <c r="M24" s="23"/>
      <c r="N24" s="22"/>
      <c r="O24" s="22"/>
      <c r="P24" s="22"/>
      <c r="Q24" s="22"/>
      <c r="R24" s="122"/>
      <c r="S24" s="22"/>
      <c r="T24" s="77"/>
      <c r="U24" s="22"/>
      <c r="V24" s="22"/>
      <c r="W24" s="25">
        <f t="shared" si="12"/>
        <v>0</v>
      </c>
      <c r="X24" s="26">
        <f t="shared" si="13"/>
        <v>25</v>
      </c>
      <c r="Y24" s="27">
        <f t="shared" si="14"/>
        <v>0</v>
      </c>
      <c r="Z24" s="27">
        <f t="shared" si="15"/>
        <v>0</v>
      </c>
      <c r="AA24" s="79">
        <f t="shared" si="16"/>
        <v>0</v>
      </c>
      <c r="AB24" s="79">
        <f t="shared" si="16"/>
        <v>0</v>
      </c>
      <c r="AC24" s="79">
        <f t="shared" si="16"/>
        <v>0</v>
      </c>
      <c r="AD24" s="79">
        <f t="shared" si="16"/>
        <v>0</v>
      </c>
      <c r="AE24" s="79">
        <f t="shared" si="16"/>
        <v>0</v>
      </c>
      <c r="AF24" s="28">
        <f t="shared" si="17"/>
        <v>0</v>
      </c>
      <c r="AG24" s="28">
        <f t="shared" si="18"/>
        <v>0</v>
      </c>
      <c r="AH24" s="29">
        <f t="shared" si="19"/>
        <v>0</v>
      </c>
      <c r="AI24" s="29">
        <f t="shared" si="20"/>
        <v>0</v>
      </c>
      <c r="AJ24" s="29">
        <f t="shared" si="21"/>
        <v>0</v>
      </c>
      <c r="AK24" s="29">
        <f t="shared" si="23"/>
        <v>0</v>
      </c>
      <c r="AL24" s="26">
        <f t="shared" si="22"/>
        <v>0</v>
      </c>
      <c r="AM24" s="24"/>
    </row>
    <row r="25" spans="1:39" ht="12.75" customHeight="1">
      <c r="A25" s="30"/>
      <c r="B25" s="21" t="s">
        <v>176</v>
      </c>
      <c r="C25" s="21" t="s">
        <v>56</v>
      </c>
      <c r="D25" s="21"/>
      <c r="E25" s="30"/>
      <c r="F25" s="21"/>
      <c r="G25" s="22"/>
      <c r="H25" s="128"/>
      <c r="I25" s="22"/>
      <c r="J25" s="22"/>
      <c r="K25" s="22"/>
      <c r="L25" s="21"/>
      <c r="M25" s="23"/>
      <c r="N25" s="22"/>
      <c r="O25" s="22"/>
      <c r="P25" s="22"/>
      <c r="Q25" s="22"/>
      <c r="R25" s="122"/>
      <c r="S25" s="22"/>
      <c r="T25" s="77"/>
      <c r="U25" s="22"/>
      <c r="V25" s="22"/>
      <c r="W25" s="25">
        <f t="shared" si="12"/>
        <v>0</v>
      </c>
      <c r="X25" s="26">
        <f t="shared" si="13"/>
        <v>25</v>
      </c>
      <c r="Y25" s="27">
        <f t="shared" si="14"/>
        <v>0</v>
      </c>
      <c r="Z25" s="27">
        <f t="shared" si="15"/>
        <v>0</v>
      </c>
      <c r="AA25" s="79">
        <f t="shared" si="16"/>
        <v>0</v>
      </c>
      <c r="AB25" s="79">
        <f t="shared" si="16"/>
        <v>0</v>
      </c>
      <c r="AC25" s="79">
        <f t="shared" si="16"/>
        <v>0</v>
      </c>
      <c r="AD25" s="79">
        <f t="shared" si="16"/>
        <v>0</v>
      </c>
      <c r="AE25" s="79">
        <f t="shared" si="16"/>
        <v>0</v>
      </c>
      <c r="AF25" s="28">
        <f t="shared" si="17"/>
        <v>0</v>
      </c>
      <c r="AG25" s="28">
        <f t="shared" si="18"/>
        <v>0</v>
      </c>
      <c r="AH25" s="29">
        <f t="shared" si="19"/>
        <v>0</v>
      </c>
      <c r="AI25" s="29">
        <f t="shared" si="20"/>
        <v>0</v>
      </c>
      <c r="AJ25" s="29">
        <f t="shared" si="21"/>
        <v>0</v>
      </c>
      <c r="AK25" s="29">
        <f t="shared" si="23"/>
        <v>0</v>
      </c>
      <c r="AL25" s="26">
        <f t="shared" si="22"/>
        <v>0</v>
      </c>
      <c r="AM25" s="24"/>
    </row>
    <row r="26" spans="1:39" ht="11.25" customHeight="1">
      <c r="A26" s="30"/>
      <c r="B26" s="21" t="s">
        <v>176</v>
      </c>
      <c r="C26" s="21" t="s">
        <v>56</v>
      </c>
      <c r="D26" s="21"/>
      <c r="E26" s="30"/>
      <c r="F26" s="21"/>
      <c r="G26" s="22"/>
      <c r="H26" s="128"/>
      <c r="I26" s="22"/>
      <c r="J26" s="22"/>
      <c r="K26" s="22"/>
      <c r="L26" s="21"/>
      <c r="M26" s="128"/>
      <c r="N26" s="128"/>
      <c r="O26" s="128"/>
      <c r="P26" s="128"/>
      <c r="Q26" s="22"/>
      <c r="R26" s="122"/>
      <c r="S26" s="22"/>
      <c r="T26" s="77"/>
      <c r="U26" s="22"/>
      <c r="V26" s="22"/>
      <c r="W26" s="25">
        <f t="shared" si="12"/>
        <v>0</v>
      </c>
      <c r="X26" s="26">
        <f t="shared" si="13"/>
        <v>25</v>
      </c>
      <c r="Y26" s="27">
        <f t="shared" si="14"/>
        <v>0</v>
      </c>
      <c r="Z26" s="27">
        <f t="shared" si="15"/>
        <v>0</v>
      </c>
      <c r="AA26" s="79">
        <f t="shared" si="16"/>
        <v>0</v>
      </c>
      <c r="AB26" s="79">
        <f t="shared" si="16"/>
        <v>0</v>
      </c>
      <c r="AC26" s="79">
        <f t="shared" si="16"/>
        <v>0</v>
      </c>
      <c r="AD26" s="79">
        <f t="shared" si="16"/>
        <v>0</v>
      </c>
      <c r="AE26" s="79">
        <f t="shared" si="16"/>
        <v>0</v>
      </c>
      <c r="AF26" s="28">
        <f t="shared" si="17"/>
        <v>0</v>
      </c>
      <c r="AG26" s="28">
        <f t="shared" si="18"/>
        <v>0</v>
      </c>
      <c r="AH26" s="29">
        <f t="shared" si="19"/>
        <v>0</v>
      </c>
      <c r="AI26" s="29">
        <f t="shared" si="20"/>
        <v>0</v>
      </c>
      <c r="AJ26" s="29">
        <f t="shared" si="21"/>
        <v>0</v>
      </c>
      <c r="AK26" s="29">
        <f t="shared" si="23"/>
        <v>0</v>
      </c>
      <c r="AL26" s="26">
        <f t="shared" si="22"/>
        <v>0</v>
      </c>
      <c r="AM26" s="24"/>
    </row>
    <row r="27" spans="1:39" ht="12.75" customHeight="1">
      <c r="A27" s="30"/>
      <c r="B27" s="21" t="s">
        <v>176</v>
      </c>
      <c r="C27" s="21" t="s">
        <v>56</v>
      </c>
      <c r="D27" s="21"/>
      <c r="E27" s="30"/>
      <c r="F27" s="21"/>
      <c r="G27" s="22"/>
      <c r="H27" s="128"/>
      <c r="I27" s="22"/>
      <c r="J27" s="22"/>
      <c r="K27" s="22"/>
      <c r="L27" s="21"/>
      <c r="M27" s="128"/>
      <c r="N27" s="128"/>
      <c r="O27" s="128"/>
      <c r="P27" s="128"/>
      <c r="Q27" s="22"/>
      <c r="R27" s="122"/>
      <c r="S27" s="22"/>
      <c r="T27" s="77"/>
      <c r="U27" s="22"/>
      <c r="V27" s="22"/>
      <c r="W27" s="25">
        <f t="shared" si="12"/>
        <v>0</v>
      </c>
      <c r="X27" s="26">
        <f t="shared" si="13"/>
        <v>25</v>
      </c>
      <c r="Y27" s="27">
        <f t="shared" si="14"/>
        <v>0</v>
      </c>
      <c r="Z27" s="27">
        <f t="shared" si="15"/>
        <v>0</v>
      </c>
      <c r="AA27" s="79">
        <f t="shared" si="16"/>
        <v>0</v>
      </c>
      <c r="AB27" s="79">
        <f t="shared" si="16"/>
        <v>0</v>
      </c>
      <c r="AC27" s="79">
        <f t="shared" si="16"/>
        <v>0</v>
      </c>
      <c r="AD27" s="79">
        <f t="shared" si="16"/>
        <v>0</v>
      </c>
      <c r="AE27" s="79">
        <f t="shared" si="16"/>
        <v>0</v>
      </c>
      <c r="AF27" s="28">
        <f t="shared" si="17"/>
        <v>0</v>
      </c>
      <c r="AG27" s="28">
        <f t="shared" si="18"/>
        <v>0</v>
      </c>
      <c r="AH27" s="29">
        <f t="shared" si="19"/>
        <v>0</v>
      </c>
      <c r="AI27" s="29">
        <f t="shared" si="20"/>
        <v>0</v>
      </c>
      <c r="AJ27" s="29">
        <f t="shared" si="21"/>
        <v>0</v>
      </c>
      <c r="AK27" s="29">
        <f t="shared" si="23"/>
        <v>0</v>
      </c>
      <c r="AL27" s="26">
        <f t="shared" si="22"/>
        <v>0</v>
      </c>
      <c r="AM27" s="24"/>
    </row>
    <row r="28" spans="1:39" ht="11.25" customHeight="1">
      <c r="A28" s="30"/>
      <c r="B28" s="21" t="s">
        <v>176</v>
      </c>
      <c r="C28" s="21" t="s">
        <v>56</v>
      </c>
      <c r="D28" s="21"/>
      <c r="E28" s="30"/>
      <c r="F28" s="21"/>
      <c r="G28" s="22"/>
      <c r="H28" s="128"/>
      <c r="I28" s="22"/>
      <c r="J28" s="22"/>
      <c r="K28" s="22"/>
      <c r="L28" s="21"/>
      <c r="M28" s="128"/>
      <c r="N28" s="22"/>
      <c r="O28" s="22"/>
      <c r="P28" s="22"/>
      <c r="Q28" s="22"/>
      <c r="R28" s="122"/>
      <c r="S28" s="22"/>
      <c r="T28" s="77"/>
      <c r="U28" s="22"/>
      <c r="V28" s="22"/>
      <c r="W28" s="25">
        <f t="shared" si="12"/>
        <v>0</v>
      </c>
      <c r="X28" s="26">
        <f t="shared" si="13"/>
        <v>25</v>
      </c>
      <c r="Y28" s="27">
        <f t="shared" si="14"/>
        <v>0</v>
      </c>
      <c r="Z28" s="27">
        <f t="shared" si="15"/>
        <v>0</v>
      </c>
      <c r="AA28" s="79">
        <f t="shared" si="16"/>
        <v>0</v>
      </c>
      <c r="AB28" s="79">
        <f t="shared" si="16"/>
        <v>0</v>
      </c>
      <c r="AC28" s="79">
        <f t="shared" si="16"/>
        <v>0</v>
      </c>
      <c r="AD28" s="79">
        <f t="shared" si="16"/>
        <v>0</v>
      </c>
      <c r="AE28" s="79">
        <f t="shared" si="16"/>
        <v>0</v>
      </c>
      <c r="AF28" s="28">
        <f t="shared" si="17"/>
        <v>0</v>
      </c>
      <c r="AG28" s="28">
        <f t="shared" si="18"/>
        <v>0</v>
      </c>
      <c r="AH28" s="29">
        <f t="shared" si="19"/>
        <v>0</v>
      </c>
      <c r="AI28" s="29">
        <f t="shared" si="20"/>
        <v>0</v>
      </c>
      <c r="AJ28" s="29">
        <f t="shared" si="21"/>
        <v>0</v>
      </c>
      <c r="AK28" s="29">
        <f t="shared" si="23"/>
        <v>0</v>
      </c>
      <c r="AL28" s="26">
        <f t="shared" si="22"/>
        <v>0</v>
      </c>
      <c r="AM28" s="24"/>
    </row>
    <row r="29" spans="1:39" ht="12.75" customHeight="1">
      <c r="A29" s="30"/>
      <c r="B29" s="21" t="s">
        <v>176</v>
      </c>
      <c r="C29" s="21" t="s">
        <v>56</v>
      </c>
      <c r="D29" s="21"/>
      <c r="E29" s="30"/>
      <c r="F29" s="21"/>
      <c r="G29" s="22"/>
      <c r="H29" s="128"/>
      <c r="I29" s="22"/>
      <c r="J29" s="22"/>
      <c r="K29" s="22"/>
      <c r="L29" s="21"/>
      <c r="M29" s="128"/>
      <c r="N29" s="22"/>
      <c r="O29" s="22"/>
      <c r="P29" s="22"/>
      <c r="Q29" s="22"/>
      <c r="R29" s="122"/>
      <c r="S29" s="22"/>
      <c r="T29" s="77"/>
      <c r="U29" s="22"/>
      <c r="V29" s="22"/>
      <c r="W29" s="25">
        <f t="shared" si="12"/>
        <v>0</v>
      </c>
      <c r="X29" s="26">
        <f t="shared" si="13"/>
        <v>25</v>
      </c>
      <c r="Y29" s="27">
        <f t="shared" si="14"/>
        <v>0</v>
      </c>
      <c r="Z29" s="27">
        <f t="shared" si="15"/>
        <v>0</v>
      </c>
      <c r="AA29" s="79">
        <f t="shared" si="16"/>
        <v>0</v>
      </c>
      <c r="AB29" s="79">
        <f t="shared" si="16"/>
        <v>0</v>
      </c>
      <c r="AC29" s="79">
        <f t="shared" si="16"/>
        <v>0</v>
      </c>
      <c r="AD29" s="79">
        <f t="shared" si="16"/>
        <v>0</v>
      </c>
      <c r="AE29" s="79">
        <f t="shared" si="16"/>
        <v>0</v>
      </c>
      <c r="AF29" s="28">
        <f t="shared" si="17"/>
        <v>0</v>
      </c>
      <c r="AG29" s="28">
        <f t="shared" si="18"/>
        <v>0</v>
      </c>
      <c r="AH29" s="29">
        <f t="shared" si="19"/>
        <v>0</v>
      </c>
      <c r="AI29" s="29">
        <f t="shared" si="20"/>
        <v>0</v>
      </c>
      <c r="AJ29" s="29">
        <f t="shared" si="21"/>
        <v>0</v>
      </c>
      <c r="AK29" s="29">
        <f t="shared" si="23"/>
        <v>0</v>
      </c>
      <c r="AL29" s="26">
        <f t="shared" si="22"/>
        <v>0</v>
      </c>
      <c r="AM29" s="24"/>
    </row>
    <row r="30" spans="1:39" ht="12" customHeight="1">
      <c r="A30" s="30"/>
      <c r="B30" s="21" t="s">
        <v>176</v>
      </c>
      <c r="C30" s="21" t="s">
        <v>56</v>
      </c>
      <c r="D30" s="21"/>
      <c r="E30" s="30"/>
      <c r="F30" s="21"/>
      <c r="G30" s="22"/>
      <c r="H30" s="128"/>
      <c r="I30" s="22"/>
      <c r="J30" s="22"/>
      <c r="K30" s="22"/>
      <c r="L30" s="21"/>
      <c r="M30" s="128"/>
      <c r="N30" s="22"/>
      <c r="O30" s="22"/>
      <c r="P30" s="22"/>
      <c r="Q30" s="22"/>
      <c r="R30" s="122"/>
      <c r="S30" s="22"/>
      <c r="T30" s="77"/>
      <c r="U30" s="22"/>
      <c r="V30" s="22"/>
      <c r="W30" s="25">
        <f t="shared" si="12"/>
        <v>0</v>
      </c>
      <c r="X30" s="26">
        <f t="shared" si="13"/>
        <v>25</v>
      </c>
      <c r="Y30" s="27">
        <f t="shared" si="14"/>
        <v>0</v>
      </c>
      <c r="Z30" s="27">
        <f t="shared" si="15"/>
        <v>0</v>
      </c>
      <c r="AA30" s="79">
        <f t="shared" si="16"/>
        <v>0</v>
      </c>
      <c r="AB30" s="79">
        <f t="shared" si="16"/>
        <v>0</v>
      </c>
      <c r="AC30" s="79">
        <f t="shared" si="16"/>
        <v>0</v>
      </c>
      <c r="AD30" s="79">
        <f t="shared" si="16"/>
        <v>0</v>
      </c>
      <c r="AE30" s="79">
        <f t="shared" si="16"/>
        <v>0</v>
      </c>
      <c r="AF30" s="28">
        <f t="shared" si="17"/>
        <v>0</v>
      </c>
      <c r="AG30" s="28">
        <f t="shared" si="18"/>
        <v>0</v>
      </c>
      <c r="AH30" s="29">
        <f t="shared" si="19"/>
        <v>0</v>
      </c>
      <c r="AI30" s="29">
        <f t="shared" si="20"/>
        <v>0</v>
      </c>
      <c r="AJ30" s="29">
        <f t="shared" si="21"/>
        <v>0</v>
      </c>
      <c r="AK30" s="29">
        <f t="shared" si="23"/>
        <v>0</v>
      </c>
      <c r="AL30" s="26">
        <f t="shared" si="22"/>
        <v>0</v>
      </c>
      <c r="AM30" s="24"/>
    </row>
    <row r="31" spans="1:39" ht="11.25" customHeight="1">
      <c r="A31" s="30"/>
      <c r="B31" s="21" t="s">
        <v>176</v>
      </c>
      <c r="C31" s="21" t="s">
        <v>56</v>
      </c>
      <c r="D31" s="21"/>
      <c r="E31" s="30" t="s">
        <v>184</v>
      </c>
      <c r="F31" s="21" t="s">
        <v>187</v>
      </c>
      <c r="G31" s="22"/>
      <c r="H31" s="127"/>
      <c r="I31" s="22"/>
      <c r="J31" s="22"/>
      <c r="K31" s="22"/>
      <c r="L31" s="21"/>
      <c r="M31" s="23"/>
      <c r="N31" s="22"/>
      <c r="O31" s="22"/>
      <c r="P31" s="22"/>
      <c r="Q31" s="22"/>
      <c r="R31" s="122"/>
      <c r="S31" s="22"/>
      <c r="T31" s="77"/>
      <c r="U31" s="22"/>
      <c r="V31" s="22"/>
      <c r="W31" s="25">
        <f t="shared" si="12"/>
        <v>0</v>
      </c>
      <c r="X31" s="26">
        <f t="shared" si="13"/>
        <v>25</v>
      </c>
      <c r="Y31" s="27">
        <f t="shared" si="14"/>
        <v>0</v>
      </c>
      <c r="Z31" s="27">
        <f t="shared" si="15"/>
        <v>0</v>
      </c>
      <c r="AA31" s="79">
        <f t="shared" si="16"/>
        <v>0</v>
      </c>
      <c r="AB31" s="79">
        <f t="shared" si="16"/>
        <v>0</v>
      </c>
      <c r="AC31" s="79">
        <f t="shared" si="16"/>
        <v>0</v>
      </c>
      <c r="AD31" s="79">
        <f t="shared" si="16"/>
        <v>0</v>
      </c>
      <c r="AE31" s="79">
        <f t="shared" si="16"/>
        <v>0</v>
      </c>
      <c r="AF31" s="28">
        <f t="shared" si="17"/>
        <v>0</v>
      </c>
      <c r="AG31" s="28">
        <f t="shared" si="18"/>
        <v>0</v>
      </c>
      <c r="AH31" s="29">
        <f t="shared" si="19"/>
        <v>0</v>
      </c>
      <c r="AI31" s="29">
        <f t="shared" si="20"/>
        <v>0</v>
      </c>
      <c r="AJ31" s="29">
        <f t="shared" si="21"/>
        <v>0</v>
      </c>
      <c r="AK31" s="29">
        <f t="shared" si="23"/>
        <v>0</v>
      </c>
      <c r="AL31" s="26">
        <f t="shared" si="22"/>
        <v>0</v>
      </c>
      <c r="AM31" s="18"/>
    </row>
    <row r="32" spans="1:39" ht="11.25" customHeight="1">
      <c r="A32" s="30"/>
      <c r="B32" s="21" t="s">
        <v>176</v>
      </c>
      <c r="C32" s="21" t="s">
        <v>56</v>
      </c>
      <c r="D32" s="21"/>
      <c r="E32" s="30" t="s">
        <v>185</v>
      </c>
      <c r="F32" s="21" t="s">
        <v>187</v>
      </c>
      <c r="G32" s="22"/>
      <c r="H32" s="127"/>
      <c r="I32" s="22"/>
      <c r="J32" s="22"/>
      <c r="K32" s="22"/>
      <c r="L32" s="21"/>
      <c r="M32" s="23"/>
      <c r="N32" s="22"/>
      <c r="O32" s="22"/>
      <c r="P32" s="22"/>
      <c r="Q32" s="22"/>
      <c r="R32" s="122"/>
      <c r="S32" s="22"/>
      <c r="T32" s="77"/>
      <c r="U32" s="22"/>
      <c r="V32" s="22"/>
      <c r="W32" s="25">
        <f t="shared" si="12"/>
        <v>0</v>
      </c>
      <c r="X32" s="26"/>
      <c r="Y32" s="27"/>
      <c r="Z32" s="27"/>
      <c r="AA32" s="79">
        <f t="shared" ref="AA32:AE33" si="24">S32*$G32</f>
        <v>0</v>
      </c>
      <c r="AB32" s="79">
        <f t="shared" si="24"/>
        <v>0</v>
      </c>
      <c r="AC32" s="79">
        <f t="shared" si="24"/>
        <v>0</v>
      </c>
      <c r="AD32" s="79">
        <f t="shared" si="24"/>
        <v>0</v>
      </c>
      <c r="AE32" s="79">
        <f t="shared" si="24"/>
        <v>0</v>
      </c>
      <c r="AF32" s="28">
        <f>X32*G32</f>
        <v>0</v>
      </c>
      <c r="AG32" s="28">
        <f>+AE32+AF32</f>
        <v>0</v>
      </c>
      <c r="AH32" s="29">
        <f>+SUM(AA32:AC32)/15</f>
        <v>0</v>
      </c>
      <c r="AI32" s="29">
        <f>+AE32/15</f>
        <v>0</v>
      </c>
      <c r="AJ32" s="29">
        <f>+(AG32)/19</f>
        <v>0</v>
      </c>
      <c r="AK32" s="29">
        <f>IF(W32=0,R32,(((I32+N32)*AA32+(J32+O32)*AB32+(K32+P32)*AC32+(L32+Q32)*AD32)*3)/10)</f>
        <v>0</v>
      </c>
      <c r="AL32" s="26">
        <f>+AK32/72</f>
        <v>0</v>
      </c>
      <c r="AM32" s="18"/>
    </row>
    <row r="33" spans="1:39" ht="11.25" customHeight="1">
      <c r="A33" s="30"/>
      <c r="B33" s="21" t="s">
        <v>176</v>
      </c>
      <c r="C33" s="21" t="s">
        <v>56</v>
      </c>
      <c r="D33" s="21"/>
      <c r="E33" s="30" t="s">
        <v>186</v>
      </c>
      <c r="F33" s="21" t="s">
        <v>187</v>
      </c>
      <c r="G33" s="22"/>
      <c r="H33" s="127"/>
      <c r="I33" s="22"/>
      <c r="J33" s="22"/>
      <c r="K33" s="22"/>
      <c r="L33" s="21"/>
      <c r="M33" s="23"/>
      <c r="N33" s="22"/>
      <c r="O33" s="22"/>
      <c r="P33" s="22"/>
      <c r="Q33" s="22"/>
      <c r="R33" s="122"/>
      <c r="S33" s="22"/>
      <c r="T33" s="77"/>
      <c r="U33" s="22"/>
      <c r="V33" s="22"/>
      <c r="W33" s="25">
        <f t="shared" si="12"/>
        <v>0</v>
      </c>
      <c r="X33" s="26"/>
      <c r="Y33" s="27"/>
      <c r="Z33" s="27"/>
      <c r="AA33" s="79">
        <f t="shared" si="24"/>
        <v>0</v>
      </c>
      <c r="AB33" s="79">
        <f t="shared" si="24"/>
        <v>0</v>
      </c>
      <c r="AC33" s="79">
        <f t="shared" si="24"/>
        <v>0</v>
      </c>
      <c r="AD33" s="79">
        <f t="shared" si="24"/>
        <v>0</v>
      </c>
      <c r="AE33" s="79">
        <f t="shared" si="24"/>
        <v>0</v>
      </c>
      <c r="AF33" s="28">
        <f>X33*G33</f>
        <v>0</v>
      </c>
      <c r="AG33" s="28">
        <f>+AE33+AF33</f>
        <v>0</v>
      </c>
      <c r="AH33" s="29">
        <f>+SUM(AA33:AC33)/15</f>
        <v>0</v>
      </c>
      <c r="AI33" s="29">
        <f>+AE33/15</f>
        <v>0</v>
      </c>
      <c r="AJ33" s="29">
        <f>+(AG33)/19</f>
        <v>0</v>
      </c>
      <c r="AK33" s="29">
        <f>IF(W33=0,R33,(((I33+N33)*AA33+(J33+O33)*AB33+(K33+P33)*AC33+(L33+Q33)*AD33)*3)/10)</f>
        <v>0</v>
      </c>
      <c r="AL33" s="26">
        <f>+AK33/72</f>
        <v>0</v>
      </c>
      <c r="AM33" s="18"/>
    </row>
    <row r="34" spans="1:39" s="75" customFormat="1" ht="6" customHeight="1">
      <c r="A34" s="65"/>
      <c r="B34" s="66"/>
      <c r="C34" s="66"/>
      <c r="D34" s="66"/>
      <c r="E34" s="65"/>
      <c r="F34" s="66"/>
      <c r="G34" s="67"/>
      <c r="H34" s="68"/>
      <c r="I34" s="67"/>
      <c r="J34" s="67"/>
      <c r="K34" s="67"/>
      <c r="L34" s="66"/>
      <c r="M34" s="68"/>
      <c r="N34" s="67"/>
      <c r="O34" s="67"/>
      <c r="P34" s="67"/>
      <c r="Q34" s="67"/>
      <c r="R34" s="122"/>
      <c r="S34" s="67"/>
      <c r="T34" s="67"/>
      <c r="U34" s="67"/>
      <c r="V34" s="67"/>
      <c r="W34" s="69"/>
      <c r="X34" s="70"/>
      <c r="Y34" s="71"/>
      <c r="Z34" s="71"/>
      <c r="AA34" s="80"/>
      <c r="AB34" s="80"/>
      <c r="AC34" s="80"/>
      <c r="AD34" s="80"/>
      <c r="AE34" s="80"/>
      <c r="AF34" s="72"/>
      <c r="AG34" s="72"/>
      <c r="AH34" s="73"/>
      <c r="AI34" s="73"/>
      <c r="AJ34" s="73"/>
      <c r="AK34" s="73"/>
      <c r="AL34" s="70"/>
      <c r="AM34" s="76"/>
    </row>
    <row r="35" spans="1:39" ht="15" customHeight="1">
      <c r="A35" s="30" t="s">
        <v>51</v>
      </c>
      <c r="B35" s="21" t="s">
        <v>176</v>
      </c>
      <c r="C35" s="21" t="s">
        <v>60</v>
      </c>
      <c r="D35" s="21"/>
      <c r="E35" s="30" t="s">
        <v>183</v>
      </c>
      <c r="F35" s="21" t="s">
        <v>91</v>
      </c>
      <c r="G35" s="22">
        <v>12</v>
      </c>
      <c r="H35" s="23">
        <v>15</v>
      </c>
      <c r="I35" s="23"/>
      <c r="J35" s="22"/>
      <c r="K35" s="23"/>
      <c r="L35" s="21"/>
      <c r="M35" s="23"/>
      <c r="N35" s="22"/>
      <c r="O35" s="22"/>
      <c r="P35" s="22"/>
      <c r="Q35" s="22">
        <v>1</v>
      </c>
      <c r="R35" s="122"/>
      <c r="S35" s="22">
        <v>0</v>
      </c>
      <c r="T35" s="77">
        <v>0</v>
      </c>
      <c r="U35" s="22">
        <v>0</v>
      </c>
      <c r="V35" s="22">
        <v>4.5</v>
      </c>
      <c r="W35" s="25">
        <f t="shared" si="12"/>
        <v>4.5</v>
      </c>
      <c r="X35" s="26">
        <f t="shared" si="13"/>
        <v>20.5</v>
      </c>
      <c r="Y35" s="27">
        <f t="shared" si="14"/>
        <v>0.18</v>
      </c>
      <c r="Z35" s="27">
        <f t="shared" si="15"/>
        <v>0</v>
      </c>
      <c r="AA35" s="79">
        <f t="shared" si="16"/>
        <v>0</v>
      </c>
      <c r="AB35" s="79">
        <f t="shared" si="16"/>
        <v>0</v>
      </c>
      <c r="AC35" s="79">
        <f t="shared" si="16"/>
        <v>0</v>
      </c>
      <c r="AD35" s="79">
        <f t="shared" si="16"/>
        <v>54</v>
      </c>
      <c r="AE35" s="79">
        <f t="shared" si="16"/>
        <v>54</v>
      </c>
      <c r="AF35" s="28">
        <f t="shared" si="17"/>
        <v>246</v>
      </c>
      <c r="AG35" s="28">
        <f t="shared" si="18"/>
        <v>300</v>
      </c>
      <c r="AH35" s="29">
        <f t="shared" si="19"/>
        <v>0</v>
      </c>
      <c r="AI35" s="29">
        <f t="shared" si="20"/>
        <v>3.6</v>
      </c>
      <c r="AJ35" s="29">
        <f t="shared" si="21"/>
        <v>15.789473684210526</v>
      </c>
      <c r="AK35" s="152">
        <v>24</v>
      </c>
      <c r="AL35" s="26">
        <f t="shared" si="22"/>
        <v>0.33333333333333331</v>
      </c>
      <c r="AM35" s="24" t="s">
        <v>212</v>
      </c>
    </row>
    <row r="36" spans="1:39" s="103" customFormat="1">
      <c r="C36" s="110"/>
      <c r="D36" s="110"/>
      <c r="E36" s="110"/>
      <c r="G36" s="111"/>
      <c r="H36" s="111"/>
      <c r="M36" s="111"/>
      <c r="R36" s="123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04">
        <f>SUM(AK10:AK35)</f>
        <v>139.31999999998803</v>
      </c>
      <c r="AL36" s="104">
        <f>SUM(AL10:AL35)</f>
        <v>1.9349999999998337</v>
      </c>
    </row>
    <row r="37" spans="1:39" ht="15" customHeight="1">
      <c r="H37" s="2"/>
    </row>
    <row r="38" spans="1:39">
      <c r="D38" s="3" t="s">
        <v>212</v>
      </c>
      <c r="N38" s="144"/>
    </row>
    <row r="39" spans="1:39">
      <c r="N39" s="144"/>
    </row>
    <row r="41" spans="1:39">
      <c r="F41" s="165"/>
    </row>
  </sheetData>
  <mergeCells count="36">
    <mergeCell ref="A8:A9"/>
    <mergeCell ref="B8:B9"/>
    <mergeCell ref="C8:C9"/>
    <mergeCell ref="D8:D9"/>
    <mergeCell ref="E8:E9"/>
    <mergeCell ref="A1:Y1"/>
    <mergeCell ref="A3:Q3"/>
    <mergeCell ref="A4:Q4"/>
    <mergeCell ref="A6:A7"/>
    <mergeCell ref="B6:G6"/>
    <mergeCell ref="H6:Q6"/>
    <mergeCell ref="R6:AK6"/>
    <mergeCell ref="B7:G7"/>
    <mergeCell ref="F8:F9"/>
    <mergeCell ref="I8:L8"/>
    <mergeCell ref="M8:M9"/>
    <mergeCell ref="N8:Q8"/>
    <mergeCell ref="S8:W8"/>
    <mergeCell ref="R7:R9"/>
    <mergeCell ref="S7:AJ7"/>
    <mergeCell ref="AH8:AH9"/>
    <mergeCell ref="AI8:AI9"/>
    <mergeCell ref="AJ8:AJ9"/>
    <mergeCell ref="H7:L7"/>
    <mergeCell ref="M7:Q7"/>
    <mergeCell ref="G8:G9"/>
    <mergeCell ref="H8:H9"/>
    <mergeCell ref="AM8:AM9"/>
    <mergeCell ref="X8:X9"/>
    <mergeCell ref="Y8:Y9"/>
    <mergeCell ref="Z8:Z9"/>
    <mergeCell ref="AA8:AE8"/>
    <mergeCell ref="AF8:AF9"/>
    <mergeCell ref="AG8:AG9"/>
    <mergeCell ref="AK7:AK9"/>
    <mergeCell ref="AL7:AL9"/>
  </mergeCells>
  <pageMargins left="0.18" right="0.17" top="0.21" bottom="0.17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0"/>
  <sheetViews>
    <sheetView zoomScaleNormal="100" workbookViewId="0">
      <selection activeCell="AB3" sqref="AB3"/>
    </sheetView>
  </sheetViews>
  <sheetFormatPr baseColWidth="10" defaultColWidth="11.42578125" defaultRowHeight="12.75"/>
  <cols>
    <col min="1" max="1" width="4.140625" style="2" customWidth="1"/>
    <col min="2" max="2" width="5.5703125" style="2" customWidth="1"/>
    <col min="3" max="3" width="5.28515625" style="3" customWidth="1"/>
    <col min="4" max="4" width="5.7109375" style="3" customWidth="1"/>
    <col min="5" max="5" width="6" style="3" customWidth="1"/>
    <col min="6" max="6" width="38" style="2" customWidth="1"/>
    <col min="7" max="7" width="5.85546875" style="1" customWidth="1"/>
    <col min="8" max="8" width="4.5703125" style="1" customWidth="1"/>
    <col min="9" max="9" width="2.5703125" style="2" customWidth="1"/>
    <col min="10" max="10" width="2.85546875" style="2" customWidth="1"/>
    <col min="11" max="11" width="3" style="2" customWidth="1"/>
    <col min="12" max="12" width="3.42578125" style="2" customWidth="1"/>
    <col min="13" max="13" width="4.85546875" style="1" customWidth="1"/>
    <col min="14" max="14" width="2.7109375" style="2" customWidth="1"/>
    <col min="15" max="15" width="3.140625" style="2" customWidth="1"/>
    <col min="16" max="16" width="2.5703125" style="2" customWidth="1"/>
    <col min="17" max="17" width="3.5703125" style="2" bestFit="1" customWidth="1"/>
    <col min="18" max="18" width="1.28515625" style="2" customWidth="1"/>
    <col min="19" max="19" width="4.140625" style="1" bestFit="1" customWidth="1"/>
    <col min="20" max="20" width="4" style="1" customWidth="1"/>
    <col min="21" max="21" width="3.42578125" style="1" customWidth="1"/>
    <col min="22" max="22" width="3.85546875" style="1" customWidth="1"/>
    <col min="23" max="23" width="4.28515625" style="1" customWidth="1"/>
    <col min="24" max="24" width="6.42578125" style="1" hidden="1" customWidth="1"/>
    <col min="25" max="25" width="7" style="1" hidden="1" customWidth="1"/>
    <col min="26" max="26" width="6.140625" style="1" hidden="1" customWidth="1"/>
    <col min="27" max="27" width="4.28515625" style="1" bestFit="1" customWidth="1"/>
    <col min="28" max="28" width="4.140625" style="1" bestFit="1" customWidth="1"/>
    <col min="29" max="29" width="4" style="1" bestFit="1" customWidth="1"/>
    <col min="30" max="30" width="4.7109375" style="1" customWidth="1"/>
    <col min="31" max="31" width="5" style="1" customWidth="1"/>
    <col min="32" max="33" width="5.5703125" style="1" hidden="1" customWidth="1"/>
    <col min="34" max="36" width="5.28515625" style="1" hidden="1" customWidth="1"/>
    <col min="37" max="37" width="9" style="1" customWidth="1"/>
    <col min="38" max="38" width="6.28515625" style="1" customWidth="1"/>
    <col min="39" max="39" width="11" style="2" customWidth="1"/>
    <col min="40" max="40" width="7.140625" style="2" customWidth="1"/>
    <col min="41" max="41" width="5.28515625" style="2" customWidth="1"/>
    <col min="42" max="42" width="7" style="2" customWidth="1"/>
    <col min="43" max="43" width="7.28515625" style="2" customWidth="1"/>
    <col min="44" max="16384" width="11.42578125" style="2"/>
  </cols>
  <sheetData>
    <row r="1" spans="1:43" ht="18">
      <c r="A1" s="220" t="s">
        <v>136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</row>
    <row r="2" spans="1:43">
      <c r="A2" s="4"/>
      <c r="B2" s="4"/>
      <c r="C2" s="4"/>
      <c r="D2" s="4"/>
      <c r="E2" s="4"/>
      <c r="F2" s="5"/>
      <c r="G2" s="4"/>
      <c r="H2" s="4"/>
      <c r="I2" s="4"/>
      <c r="J2" s="5"/>
      <c r="K2" s="4"/>
      <c r="L2" s="4"/>
      <c r="M2" s="4"/>
      <c r="N2" s="4"/>
      <c r="O2" s="5"/>
      <c r="P2" s="5"/>
      <c r="Q2" s="5"/>
      <c r="R2" s="5"/>
    </row>
    <row r="3" spans="1:43">
      <c r="A3" s="221" t="s">
        <v>157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19"/>
    </row>
    <row r="4" spans="1:43">
      <c r="A4" s="222" t="s">
        <v>207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0"/>
    </row>
    <row r="5" spans="1:43">
      <c r="B5" s="6"/>
    </row>
    <row r="6" spans="1:43" s="103" customFormat="1">
      <c r="A6" s="224" t="s">
        <v>32</v>
      </c>
      <c r="B6" s="225" t="s">
        <v>38</v>
      </c>
      <c r="C6" s="226"/>
      <c r="D6" s="226"/>
      <c r="E6" s="226"/>
      <c r="F6" s="226"/>
      <c r="G6" s="226"/>
      <c r="H6" s="225" t="s">
        <v>39</v>
      </c>
      <c r="I6" s="226"/>
      <c r="J6" s="226"/>
      <c r="K6" s="226"/>
      <c r="L6" s="226"/>
      <c r="M6" s="226"/>
      <c r="N6" s="226"/>
      <c r="O6" s="226"/>
      <c r="P6" s="226"/>
      <c r="Q6" s="227"/>
      <c r="R6" s="225" t="s">
        <v>36</v>
      </c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7"/>
      <c r="AL6" s="102" t="s">
        <v>37</v>
      </c>
    </row>
    <row r="7" spans="1:43" s="103" customFormat="1" ht="25.5">
      <c r="A7" s="224"/>
      <c r="B7" s="228" t="s">
        <v>35</v>
      </c>
      <c r="C7" s="229"/>
      <c r="D7" s="229"/>
      <c r="E7" s="229"/>
      <c r="F7" s="229"/>
      <c r="G7" s="230"/>
      <c r="H7" s="228" t="s">
        <v>27</v>
      </c>
      <c r="I7" s="229"/>
      <c r="J7" s="229"/>
      <c r="K7" s="229"/>
      <c r="L7" s="230"/>
      <c r="M7" s="228" t="s">
        <v>26</v>
      </c>
      <c r="N7" s="229"/>
      <c r="O7" s="229"/>
      <c r="P7" s="229"/>
      <c r="Q7" s="230"/>
      <c r="R7" s="273"/>
      <c r="S7" s="228" t="s">
        <v>34</v>
      </c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34" t="s">
        <v>40</v>
      </c>
      <c r="AL7" s="264" t="s">
        <v>28</v>
      </c>
      <c r="AM7" s="101" t="s">
        <v>33</v>
      </c>
    </row>
    <row r="8" spans="1:43" s="10" customFormat="1" ht="13.5" customHeight="1">
      <c r="A8" s="237" t="s">
        <v>19</v>
      </c>
      <c r="B8" s="237" t="s">
        <v>22</v>
      </c>
      <c r="C8" s="256" t="s">
        <v>137</v>
      </c>
      <c r="D8" s="238" t="s">
        <v>17</v>
      </c>
      <c r="E8" s="238" t="s">
        <v>138</v>
      </c>
      <c r="F8" s="237" t="s">
        <v>23</v>
      </c>
      <c r="G8" s="242" t="s">
        <v>46</v>
      </c>
      <c r="H8" s="244" t="s">
        <v>141</v>
      </c>
      <c r="I8" s="246" t="s">
        <v>43</v>
      </c>
      <c r="J8" s="247"/>
      <c r="K8" s="247"/>
      <c r="L8" s="248"/>
      <c r="M8" s="244" t="s">
        <v>141</v>
      </c>
      <c r="N8" s="246" t="s">
        <v>43</v>
      </c>
      <c r="O8" s="247"/>
      <c r="P8" s="247"/>
      <c r="Q8" s="248"/>
      <c r="R8" s="274"/>
      <c r="S8" s="231" t="s">
        <v>21</v>
      </c>
      <c r="T8" s="232"/>
      <c r="U8" s="232"/>
      <c r="V8" s="232"/>
      <c r="W8" s="233"/>
      <c r="X8" s="250" t="s">
        <v>20</v>
      </c>
      <c r="Y8" s="252" t="s">
        <v>31</v>
      </c>
      <c r="Z8" s="252" t="s">
        <v>30</v>
      </c>
      <c r="AA8" s="253" t="s">
        <v>14</v>
      </c>
      <c r="AB8" s="254"/>
      <c r="AC8" s="254"/>
      <c r="AD8" s="254"/>
      <c r="AE8" s="255"/>
      <c r="AF8" s="240" t="s">
        <v>24</v>
      </c>
      <c r="AG8" s="240" t="s">
        <v>25</v>
      </c>
      <c r="AH8" s="249" t="s">
        <v>15</v>
      </c>
      <c r="AI8" s="249" t="s">
        <v>16</v>
      </c>
      <c r="AJ8" s="249" t="s">
        <v>13</v>
      </c>
      <c r="AK8" s="235"/>
      <c r="AL8" s="272"/>
      <c r="AM8" s="244" t="s">
        <v>148</v>
      </c>
    </row>
    <row r="9" spans="1:43" s="17" customFormat="1" ht="36">
      <c r="A9" s="237"/>
      <c r="B9" s="237"/>
      <c r="C9" s="256"/>
      <c r="D9" s="239"/>
      <c r="E9" s="239"/>
      <c r="F9" s="237"/>
      <c r="G9" s="243"/>
      <c r="H9" s="245"/>
      <c r="I9" s="11" t="s">
        <v>41</v>
      </c>
      <c r="J9" s="12" t="s">
        <v>42</v>
      </c>
      <c r="K9" s="7" t="s">
        <v>12</v>
      </c>
      <c r="L9" s="7" t="s">
        <v>44</v>
      </c>
      <c r="M9" s="245"/>
      <c r="N9" s="11" t="s">
        <v>41</v>
      </c>
      <c r="O9" s="12" t="s">
        <v>42</v>
      </c>
      <c r="P9" s="7" t="s">
        <v>12</v>
      </c>
      <c r="Q9" s="7" t="s">
        <v>44</v>
      </c>
      <c r="R9" s="275"/>
      <c r="S9" s="8" t="s">
        <v>41</v>
      </c>
      <c r="T9" s="8" t="s">
        <v>42</v>
      </c>
      <c r="U9" s="7" t="s">
        <v>12</v>
      </c>
      <c r="V9" s="7" t="s">
        <v>44</v>
      </c>
      <c r="W9" s="13" t="s">
        <v>29</v>
      </c>
      <c r="X9" s="251"/>
      <c r="Y9" s="252"/>
      <c r="Z9" s="252"/>
      <c r="AA9" s="9" t="s">
        <v>41</v>
      </c>
      <c r="AB9" s="9" t="s">
        <v>42</v>
      </c>
      <c r="AC9" s="14" t="s">
        <v>12</v>
      </c>
      <c r="AD9" s="15" t="s">
        <v>44</v>
      </c>
      <c r="AE9" s="16" t="s">
        <v>18</v>
      </c>
      <c r="AF9" s="241"/>
      <c r="AG9" s="241"/>
      <c r="AH9" s="249"/>
      <c r="AI9" s="249"/>
      <c r="AJ9" s="249"/>
      <c r="AK9" s="236"/>
      <c r="AL9" s="265"/>
      <c r="AM9" s="244"/>
    </row>
    <row r="10" spans="1:43" ht="13.5">
      <c r="A10" s="30">
        <v>731</v>
      </c>
      <c r="B10" s="21"/>
      <c r="C10" s="21" t="s">
        <v>60</v>
      </c>
      <c r="D10" s="21"/>
      <c r="E10" s="30">
        <v>37401</v>
      </c>
      <c r="F10" s="21" t="s">
        <v>62</v>
      </c>
      <c r="G10" s="22">
        <v>6</v>
      </c>
      <c r="H10" s="127"/>
      <c r="I10" s="276" t="s">
        <v>173</v>
      </c>
      <c r="J10" s="277"/>
      <c r="K10" s="277"/>
      <c r="L10" s="277"/>
      <c r="M10" s="277"/>
      <c r="N10" s="277"/>
      <c r="O10" s="277"/>
      <c r="P10" s="277"/>
      <c r="Q10" s="278"/>
      <c r="R10" s="122"/>
      <c r="S10" s="22"/>
      <c r="T10" s="77">
        <v>7</v>
      </c>
      <c r="U10" s="22">
        <v>2</v>
      </c>
      <c r="V10" s="22"/>
      <c r="W10" s="25">
        <f t="shared" ref="W10:W15" si="0">+SUM(S10:V10)</f>
        <v>9</v>
      </c>
      <c r="X10" s="26">
        <f t="shared" ref="X10:X15" si="1">25-SUM(S10:V10)</f>
        <v>16</v>
      </c>
      <c r="Y10" s="27">
        <f t="shared" ref="Y10:Y15" si="2">+W10/(W10+X10)</f>
        <v>0.36</v>
      </c>
      <c r="Z10" s="27">
        <f t="shared" ref="Z10:Z15" si="3">+SUM(S10:U10)/SUM(W10:X10)</f>
        <v>0.36</v>
      </c>
      <c r="AA10" s="79">
        <f>S10*$G10</f>
        <v>0</v>
      </c>
      <c r="AB10" s="79">
        <f>T10*$G10</f>
        <v>42</v>
      </c>
      <c r="AC10" s="79">
        <f>U10*$G10</f>
        <v>12</v>
      </c>
      <c r="AD10" s="79">
        <f>V10*$G10</f>
        <v>0</v>
      </c>
      <c r="AE10" s="79">
        <f>W10*$G10</f>
        <v>54</v>
      </c>
      <c r="AF10" s="28">
        <f>X10*G10</f>
        <v>96</v>
      </c>
      <c r="AG10" s="28">
        <f t="shared" ref="AG10:AG15" si="4">+AE10+AF10</f>
        <v>150</v>
      </c>
      <c r="AH10" s="29">
        <f t="shared" ref="AH10:AH15" si="5">+SUM(AA10:AC10)/15</f>
        <v>3.6</v>
      </c>
      <c r="AI10" s="29">
        <f t="shared" ref="AI10:AI15" si="6">+AE10/15</f>
        <v>3.6</v>
      </c>
      <c r="AJ10" s="29">
        <f t="shared" ref="AJ10:AJ15" si="7">+(AG10)/19</f>
        <v>7.8947368421052628</v>
      </c>
      <c r="AK10" s="29">
        <v>0</v>
      </c>
      <c r="AL10" s="26">
        <f t="shared" ref="AL10:AL15" si="8">+AK10/72</f>
        <v>0</v>
      </c>
      <c r="AM10" s="124"/>
    </row>
    <row r="11" spans="1:43" ht="13.5">
      <c r="A11" s="30">
        <v>731</v>
      </c>
      <c r="B11" s="21"/>
      <c r="C11" s="21" t="s">
        <v>60</v>
      </c>
      <c r="D11" s="21"/>
      <c r="E11" s="30">
        <v>37402</v>
      </c>
      <c r="F11" s="21" t="s">
        <v>65</v>
      </c>
      <c r="G11" s="22">
        <v>3</v>
      </c>
      <c r="H11" s="127"/>
      <c r="I11" s="279"/>
      <c r="J11" s="280"/>
      <c r="K11" s="280"/>
      <c r="L11" s="280"/>
      <c r="M11" s="280"/>
      <c r="N11" s="280"/>
      <c r="O11" s="280"/>
      <c r="P11" s="280"/>
      <c r="Q11" s="281"/>
      <c r="R11" s="122"/>
      <c r="S11" s="22"/>
      <c r="T11" s="77">
        <v>4.3333329999999997</v>
      </c>
      <c r="U11" s="77">
        <v>4.6665999999999999</v>
      </c>
      <c r="V11" s="22"/>
      <c r="W11" s="25">
        <f t="shared" si="0"/>
        <v>8.9999329999999986</v>
      </c>
      <c r="X11" s="26">
        <f t="shared" si="1"/>
        <v>16.000067000000001</v>
      </c>
      <c r="Y11" s="27">
        <f t="shared" si="2"/>
        <v>0.35999731999999995</v>
      </c>
      <c r="Z11" s="27">
        <f t="shared" si="3"/>
        <v>0.35999731999999995</v>
      </c>
      <c r="AA11" s="79">
        <f t="shared" ref="AA11:AA50" si="9">S11*$G11</f>
        <v>0</v>
      </c>
      <c r="AB11" s="79">
        <f t="shared" ref="AB11:AB50" si="10">T11*$G11</f>
        <v>12.999998999999999</v>
      </c>
      <c r="AC11" s="79">
        <f t="shared" ref="AC11:AC50" si="11">U11*$G11</f>
        <v>13.9998</v>
      </c>
      <c r="AD11" s="79">
        <f t="shared" ref="AD11:AD50" si="12">V11*$G11</f>
        <v>0</v>
      </c>
      <c r="AE11" s="79">
        <f t="shared" ref="AE11:AE50" si="13">W11*$G11</f>
        <v>26.999798999999996</v>
      </c>
      <c r="AF11" s="28">
        <f t="shared" ref="AF11:AF50" si="14">X11*G11</f>
        <v>48.000201000000004</v>
      </c>
      <c r="AG11" s="28">
        <f t="shared" si="4"/>
        <v>75</v>
      </c>
      <c r="AH11" s="29">
        <f t="shared" si="5"/>
        <v>1.7999866</v>
      </c>
      <c r="AI11" s="29">
        <f t="shared" si="6"/>
        <v>1.7999865999999998</v>
      </c>
      <c r="AJ11" s="29">
        <f t="shared" si="7"/>
        <v>3.9473684210526314</v>
      </c>
      <c r="AK11" s="29">
        <f>IF(W11=0,R11,(((I11+N11)*AA11+(J11+O11)*AB11+(K11+P11)*AC11+(L11+Q11)*AD11)*3)/10)</f>
        <v>0</v>
      </c>
      <c r="AL11" s="26">
        <f t="shared" si="8"/>
        <v>0</v>
      </c>
      <c r="AM11" s="18"/>
      <c r="AN11" s="103"/>
      <c r="AO11" s="103"/>
      <c r="AP11" s="103"/>
      <c r="AQ11" s="103"/>
    </row>
    <row r="12" spans="1:43" ht="13.5">
      <c r="A12" s="30">
        <v>731</v>
      </c>
      <c r="B12" s="21"/>
      <c r="C12" s="21" t="s">
        <v>60</v>
      </c>
      <c r="D12" s="21"/>
      <c r="E12" s="30">
        <v>37403</v>
      </c>
      <c r="F12" s="21" t="s">
        <v>63</v>
      </c>
      <c r="G12" s="22">
        <v>4.5</v>
      </c>
      <c r="H12" s="127"/>
      <c r="I12" s="279"/>
      <c r="J12" s="280"/>
      <c r="K12" s="280"/>
      <c r="L12" s="280"/>
      <c r="M12" s="280"/>
      <c r="N12" s="280"/>
      <c r="O12" s="280"/>
      <c r="P12" s="280"/>
      <c r="Q12" s="281"/>
      <c r="R12" s="122"/>
      <c r="S12" s="22"/>
      <c r="T12" s="77">
        <v>6.3333000000000004</v>
      </c>
      <c r="U12" s="22">
        <v>2.6665999999999999</v>
      </c>
      <c r="V12" s="22"/>
      <c r="W12" s="25">
        <f t="shared" si="0"/>
        <v>8.9999000000000002</v>
      </c>
      <c r="X12" s="26">
        <f t="shared" si="1"/>
        <v>16.0001</v>
      </c>
      <c r="Y12" s="27">
        <f t="shared" si="2"/>
        <v>0.35999599999999998</v>
      </c>
      <c r="Z12" s="27">
        <f t="shared" si="3"/>
        <v>0.35999599999999998</v>
      </c>
      <c r="AA12" s="79">
        <f t="shared" si="9"/>
        <v>0</v>
      </c>
      <c r="AB12" s="79">
        <f t="shared" si="10"/>
        <v>28.499850000000002</v>
      </c>
      <c r="AC12" s="79">
        <f t="shared" si="11"/>
        <v>11.999699999999999</v>
      </c>
      <c r="AD12" s="79">
        <f t="shared" si="12"/>
        <v>0</v>
      </c>
      <c r="AE12" s="79">
        <f t="shared" si="13"/>
        <v>40.499549999999999</v>
      </c>
      <c r="AF12" s="28">
        <f t="shared" si="14"/>
        <v>72.000450000000001</v>
      </c>
      <c r="AG12" s="28">
        <f t="shared" si="4"/>
        <v>112.5</v>
      </c>
      <c r="AH12" s="29">
        <f t="shared" si="5"/>
        <v>2.69997</v>
      </c>
      <c r="AI12" s="29">
        <f t="shared" si="6"/>
        <v>2.69997</v>
      </c>
      <c r="AJ12" s="29">
        <f t="shared" si="7"/>
        <v>5.9210526315789478</v>
      </c>
      <c r="AK12" s="29">
        <f>IF(W12=0,R12,(((I12+N12)*AA12+(J12+O12)*AB12+(K12+P12)*AC12+(L12+Q12)*AD12)*3)/10)</f>
        <v>0</v>
      </c>
      <c r="AL12" s="26">
        <f t="shared" si="8"/>
        <v>0</v>
      </c>
      <c r="AM12" s="24"/>
      <c r="AN12" s="103" t="s">
        <v>119</v>
      </c>
      <c r="AO12" s="103" t="s">
        <v>0</v>
      </c>
      <c r="AP12" s="111"/>
      <c r="AQ12" s="111"/>
    </row>
    <row r="13" spans="1:43" ht="13.5">
      <c r="A13" s="30">
        <v>731</v>
      </c>
      <c r="B13" s="21"/>
      <c r="C13" s="21" t="s">
        <v>60</v>
      </c>
      <c r="D13" s="21"/>
      <c r="E13" s="30">
        <v>37404</v>
      </c>
      <c r="F13" s="21" t="s">
        <v>61</v>
      </c>
      <c r="G13" s="22">
        <v>9</v>
      </c>
      <c r="H13" s="127"/>
      <c r="I13" s="279"/>
      <c r="J13" s="280"/>
      <c r="K13" s="280"/>
      <c r="L13" s="280"/>
      <c r="M13" s="280"/>
      <c r="N13" s="280"/>
      <c r="O13" s="280"/>
      <c r="P13" s="280"/>
      <c r="Q13" s="281"/>
      <c r="R13" s="122"/>
      <c r="S13" s="22"/>
      <c r="T13" s="77">
        <v>6.3333000000000004</v>
      </c>
      <c r="U13" s="22">
        <v>2.6665999999999999</v>
      </c>
      <c r="V13" s="22"/>
      <c r="W13" s="25">
        <f t="shared" si="0"/>
        <v>8.9999000000000002</v>
      </c>
      <c r="X13" s="26">
        <f t="shared" si="1"/>
        <v>16.0001</v>
      </c>
      <c r="Y13" s="27">
        <f t="shared" si="2"/>
        <v>0.35999599999999998</v>
      </c>
      <c r="Z13" s="27">
        <f t="shared" si="3"/>
        <v>0.35999599999999998</v>
      </c>
      <c r="AA13" s="79">
        <f t="shared" si="9"/>
        <v>0</v>
      </c>
      <c r="AB13" s="79">
        <f t="shared" si="10"/>
        <v>56.999700000000004</v>
      </c>
      <c r="AC13" s="79">
        <f t="shared" si="11"/>
        <v>23.999399999999998</v>
      </c>
      <c r="AD13" s="79">
        <f t="shared" si="12"/>
        <v>0</v>
      </c>
      <c r="AE13" s="79">
        <f t="shared" si="13"/>
        <v>80.999099999999999</v>
      </c>
      <c r="AF13" s="28">
        <f t="shared" si="14"/>
        <v>144.0009</v>
      </c>
      <c r="AG13" s="28">
        <f t="shared" si="4"/>
        <v>225</v>
      </c>
      <c r="AH13" s="29">
        <f t="shared" si="5"/>
        <v>5.39994</v>
      </c>
      <c r="AI13" s="29">
        <f t="shared" si="6"/>
        <v>5.39994</v>
      </c>
      <c r="AJ13" s="29">
        <f t="shared" si="7"/>
        <v>11.842105263157896</v>
      </c>
      <c r="AK13" s="29">
        <f>IF(W13=0,R13,(((I13+N13)*AA13+(J13+O13)*AB13+(K13+P13)*AC13+(L13+Q13)*AD13)*3)/10)</f>
        <v>0</v>
      </c>
      <c r="AL13" s="26">
        <f t="shared" si="8"/>
        <v>0</v>
      </c>
      <c r="AM13" s="18"/>
      <c r="AN13" s="103" t="s">
        <v>120</v>
      </c>
      <c r="AO13" s="103" t="s">
        <v>49</v>
      </c>
      <c r="AP13" s="111">
        <v>6</v>
      </c>
      <c r="AQ13" s="111"/>
    </row>
    <row r="14" spans="1:43" ht="13.5">
      <c r="A14" s="30" t="s">
        <v>51</v>
      </c>
      <c r="B14" s="21"/>
      <c r="C14" s="21" t="s">
        <v>60</v>
      </c>
      <c r="D14" s="21"/>
      <c r="E14" s="30">
        <v>37405</v>
      </c>
      <c r="F14" s="21" t="s">
        <v>87</v>
      </c>
      <c r="G14" s="22">
        <v>3</v>
      </c>
      <c r="H14" s="127"/>
      <c r="I14" s="279"/>
      <c r="J14" s="280"/>
      <c r="K14" s="280"/>
      <c r="L14" s="280"/>
      <c r="M14" s="280"/>
      <c r="N14" s="280"/>
      <c r="O14" s="280"/>
      <c r="P14" s="280"/>
      <c r="Q14" s="281"/>
      <c r="R14" s="122"/>
      <c r="S14" s="22"/>
      <c r="T14" s="77">
        <v>9</v>
      </c>
      <c r="U14" s="22">
        <v>0</v>
      </c>
      <c r="V14" s="22"/>
      <c r="W14" s="25">
        <f t="shared" si="0"/>
        <v>9</v>
      </c>
      <c r="X14" s="26">
        <f t="shared" si="1"/>
        <v>16</v>
      </c>
      <c r="Y14" s="27">
        <f t="shared" si="2"/>
        <v>0.36</v>
      </c>
      <c r="Z14" s="27">
        <f t="shared" si="3"/>
        <v>0.36</v>
      </c>
      <c r="AA14" s="79">
        <f t="shared" si="9"/>
        <v>0</v>
      </c>
      <c r="AB14" s="79">
        <f t="shared" si="10"/>
        <v>27</v>
      </c>
      <c r="AC14" s="79">
        <f t="shared" si="11"/>
        <v>0</v>
      </c>
      <c r="AD14" s="79">
        <f t="shared" si="12"/>
        <v>0</v>
      </c>
      <c r="AE14" s="79">
        <f t="shared" si="13"/>
        <v>27</v>
      </c>
      <c r="AF14" s="28">
        <f t="shared" si="14"/>
        <v>48</v>
      </c>
      <c r="AG14" s="28">
        <f t="shared" si="4"/>
        <v>75</v>
      </c>
      <c r="AH14" s="29">
        <f t="shared" si="5"/>
        <v>1.8</v>
      </c>
      <c r="AI14" s="29">
        <f t="shared" si="6"/>
        <v>1.8</v>
      </c>
      <c r="AJ14" s="29">
        <f t="shared" si="7"/>
        <v>3.9473684210526314</v>
      </c>
      <c r="AK14" s="29">
        <f>IF(W14=0,R14,(((I14+N14)*AA14+(J14+O14)*AB14+(K14+P14)*AC14+(L14+Q14)*AD14)*3)/10)</f>
        <v>0</v>
      </c>
      <c r="AL14" s="26">
        <f t="shared" si="8"/>
        <v>0</v>
      </c>
      <c r="AM14" s="24"/>
      <c r="AN14" s="103" t="s">
        <v>121</v>
      </c>
      <c r="AO14" s="103" t="s">
        <v>50</v>
      </c>
      <c r="AP14" s="111">
        <f>AK31</f>
        <v>0</v>
      </c>
      <c r="AQ14" s="111"/>
    </row>
    <row r="15" spans="1:43" ht="13.5">
      <c r="A15" s="30">
        <v>731</v>
      </c>
      <c r="B15" s="21"/>
      <c r="C15" s="21" t="s">
        <v>60</v>
      </c>
      <c r="D15" s="21"/>
      <c r="E15" s="30">
        <v>37406</v>
      </c>
      <c r="F15" s="21" t="s">
        <v>64</v>
      </c>
      <c r="G15" s="22">
        <v>4.5</v>
      </c>
      <c r="H15" s="127"/>
      <c r="I15" s="282"/>
      <c r="J15" s="283"/>
      <c r="K15" s="283"/>
      <c r="L15" s="283"/>
      <c r="M15" s="283"/>
      <c r="N15" s="283"/>
      <c r="O15" s="283"/>
      <c r="P15" s="283"/>
      <c r="Q15" s="284"/>
      <c r="R15" s="122"/>
      <c r="S15" s="22"/>
      <c r="T15" s="77">
        <v>7.2222200000000001</v>
      </c>
      <c r="U15" s="22">
        <v>1.7769999999999999</v>
      </c>
      <c r="V15" s="22"/>
      <c r="W15" s="25">
        <f t="shared" si="0"/>
        <v>8.9992199999999993</v>
      </c>
      <c r="X15" s="26">
        <f t="shared" si="1"/>
        <v>16.000779999999999</v>
      </c>
      <c r="Y15" s="27">
        <f t="shared" si="2"/>
        <v>0.35996879999999998</v>
      </c>
      <c r="Z15" s="27">
        <f t="shared" si="3"/>
        <v>0.35996879999999998</v>
      </c>
      <c r="AA15" s="79">
        <f t="shared" si="9"/>
        <v>0</v>
      </c>
      <c r="AB15" s="79">
        <f t="shared" si="10"/>
        <v>32.499989999999997</v>
      </c>
      <c r="AC15" s="79">
        <f t="shared" si="11"/>
        <v>7.9964999999999993</v>
      </c>
      <c r="AD15" s="79">
        <f t="shared" si="12"/>
        <v>0</v>
      </c>
      <c r="AE15" s="79">
        <f t="shared" si="13"/>
        <v>40.496489999999994</v>
      </c>
      <c r="AF15" s="28">
        <f t="shared" si="14"/>
        <v>72.003509999999991</v>
      </c>
      <c r="AG15" s="28">
        <f t="shared" si="4"/>
        <v>112.49999999999999</v>
      </c>
      <c r="AH15" s="29">
        <f t="shared" si="5"/>
        <v>2.6997659999999994</v>
      </c>
      <c r="AI15" s="29">
        <f t="shared" si="6"/>
        <v>2.6997659999999994</v>
      </c>
      <c r="AJ15" s="29">
        <f t="shared" si="7"/>
        <v>5.9210526315789469</v>
      </c>
      <c r="AK15" s="29">
        <f>IF(W15=0,R15,(((I15+N15)*AA15+(J15+O15)*AB15+(K15+P15)*AC15+(L15+Q15)*AD15)*3)/10)</f>
        <v>0</v>
      </c>
      <c r="AL15" s="26">
        <f t="shared" si="8"/>
        <v>0</v>
      </c>
      <c r="AM15" s="18"/>
      <c r="AN15" s="103" t="s">
        <v>125</v>
      </c>
      <c r="AO15" s="103" t="s">
        <v>47</v>
      </c>
      <c r="AP15" s="111"/>
      <c r="AQ15" s="111"/>
    </row>
    <row r="16" spans="1:43" s="75" customFormat="1" ht="6.75" customHeight="1">
      <c r="A16" s="65"/>
      <c r="B16" s="66"/>
      <c r="C16" s="66"/>
      <c r="D16" s="66"/>
      <c r="E16" s="65"/>
      <c r="F16" s="66"/>
      <c r="G16" s="67"/>
      <c r="H16" s="67"/>
      <c r="I16" s="67"/>
      <c r="J16" s="67"/>
      <c r="K16" s="67"/>
      <c r="L16" s="66"/>
      <c r="M16" s="68"/>
      <c r="N16" s="67"/>
      <c r="O16" s="67"/>
      <c r="P16" s="67"/>
      <c r="Q16" s="67"/>
      <c r="R16" s="122"/>
      <c r="S16" s="67"/>
      <c r="T16" s="87"/>
      <c r="U16" s="67"/>
      <c r="V16" s="67"/>
      <c r="W16" s="69"/>
      <c r="X16" s="70"/>
      <c r="Y16" s="71"/>
      <c r="Z16" s="71"/>
      <c r="AA16" s="80"/>
      <c r="AB16" s="80"/>
      <c r="AC16" s="80"/>
      <c r="AD16" s="80"/>
      <c r="AE16" s="80"/>
      <c r="AF16" s="72"/>
      <c r="AG16" s="72"/>
      <c r="AH16" s="73"/>
      <c r="AI16" s="73"/>
      <c r="AJ16" s="73"/>
      <c r="AK16" s="73"/>
      <c r="AL16" s="70"/>
      <c r="AM16" s="74"/>
      <c r="AN16" s="114"/>
      <c r="AO16" s="114"/>
      <c r="AP16" s="115"/>
      <c r="AQ16" s="115"/>
    </row>
    <row r="17" spans="1:43" ht="13.5">
      <c r="A17" s="30">
        <v>731</v>
      </c>
      <c r="B17" s="21"/>
      <c r="C17" s="21" t="s">
        <v>60</v>
      </c>
      <c r="D17" s="21"/>
      <c r="E17" s="30">
        <v>37407</v>
      </c>
      <c r="F17" s="21" t="s">
        <v>66</v>
      </c>
      <c r="G17" s="22">
        <v>4.5</v>
      </c>
      <c r="H17" s="23"/>
      <c r="I17" s="276" t="s">
        <v>173</v>
      </c>
      <c r="J17" s="277"/>
      <c r="K17" s="277"/>
      <c r="L17" s="277"/>
      <c r="M17" s="277"/>
      <c r="N17" s="277"/>
      <c r="O17" s="277"/>
      <c r="P17" s="277"/>
      <c r="Q17" s="278"/>
      <c r="R17" s="122"/>
      <c r="S17" s="22"/>
      <c r="T17" s="77">
        <v>7</v>
      </c>
      <c r="U17" s="77">
        <v>2</v>
      </c>
      <c r="V17" s="22"/>
      <c r="W17" s="25">
        <f>+SUM(S17:V17)</f>
        <v>9</v>
      </c>
      <c r="X17" s="26">
        <f>25-SUM(S17:V17)</f>
        <v>16</v>
      </c>
      <c r="Y17" s="27">
        <f>+W17/(W17+X17)</f>
        <v>0.36</v>
      </c>
      <c r="Z17" s="27">
        <f>+SUM(S17:U17)/SUM(W17:X17)</f>
        <v>0.36</v>
      </c>
      <c r="AA17" s="79">
        <f t="shared" si="9"/>
        <v>0</v>
      </c>
      <c r="AB17" s="79">
        <f t="shared" si="10"/>
        <v>31.5</v>
      </c>
      <c r="AC17" s="79">
        <f t="shared" si="11"/>
        <v>9</v>
      </c>
      <c r="AD17" s="79">
        <f t="shared" si="12"/>
        <v>0</v>
      </c>
      <c r="AE17" s="79">
        <f t="shared" si="13"/>
        <v>40.5</v>
      </c>
      <c r="AF17" s="28">
        <f t="shared" si="14"/>
        <v>72</v>
      </c>
      <c r="AG17" s="28">
        <f>+AE17+AF17</f>
        <v>112.5</v>
      </c>
      <c r="AH17" s="29">
        <f>+SUM(AA17:AC17)/15</f>
        <v>2.7</v>
      </c>
      <c r="AI17" s="29">
        <f>+AE17/15</f>
        <v>2.7</v>
      </c>
      <c r="AJ17" s="29">
        <f>+(AG17)/19</f>
        <v>5.9210526315789478</v>
      </c>
      <c r="AK17" s="29">
        <v>0</v>
      </c>
      <c r="AL17" s="26">
        <f>+AK17/72</f>
        <v>0</v>
      </c>
      <c r="AM17" s="24"/>
      <c r="AN17" s="103" t="s">
        <v>124</v>
      </c>
      <c r="AO17" s="103" t="s">
        <v>51</v>
      </c>
      <c r="AP17" s="111">
        <v>39</v>
      </c>
      <c r="AQ17" s="111">
        <f>AK51-AP12-AP13-AP14-AP15-AP18-AP19-AP20-AP17</f>
        <v>-15</v>
      </c>
    </row>
    <row r="18" spans="1:43" ht="13.5">
      <c r="A18" s="30">
        <v>731</v>
      </c>
      <c r="B18" s="21"/>
      <c r="C18" s="21" t="s">
        <v>60</v>
      </c>
      <c r="D18" s="21"/>
      <c r="E18" s="30">
        <v>37408</v>
      </c>
      <c r="F18" s="21" t="s">
        <v>67</v>
      </c>
      <c r="G18" s="22">
        <v>4.5</v>
      </c>
      <c r="H18" s="23"/>
      <c r="I18" s="279"/>
      <c r="J18" s="280"/>
      <c r="K18" s="280"/>
      <c r="L18" s="280"/>
      <c r="M18" s="280"/>
      <c r="N18" s="280"/>
      <c r="O18" s="280"/>
      <c r="P18" s="280"/>
      <c r="Q18" s="281"/>
      <c r="R18" s="122"/>
      <c r="S18" s="22"/>
      <c r="T18" s="77">
        <v>7.2220000000000004</v>
      </c>
      <c r="U18" s="77">
        <v>1.7769999999999999</v>
      </c>
      <c r="V18" s="22"/>
      <c r="W18" s="25">
        <f>+SUM(S18:V18)</f>
        <v>8.9990000000000006</v>
      </c>
      <c r="X18" s="26">
        <f>25-SUM(S18:V18)</f>
        <v>16.000999999999998</v>
      </c>
      <c r="Y18" s="27">
        <f>+W18/(W18+X18)</f>
        <v>0.35996</v>
      </c>
      <c r="Z18" s="27">
        <f>+SUM(S18:U18)/SUM(W18:X18)</f>
        <v>0.35996</v>
      </c>
      <c r="AA18" s="79">
        <f t="shared" si="9"/>
        <v>0</v>
      </c>
      <c r="AB18" s="79">
        <f t="shared" si="10"/>
        <v>32.499000000000002</v>
      </c>
      <c r="AC18" s="79">
        <f t="shared" si="11"/>
        <v>7.9964999999999993</v>
      </c>
      <c r="AD18" s="79">
        <f t="shared" si="12"/>
        <v>0</v>
      </c>
      <c r="AE18" s="79">
        <f t="shared" si="13"/>
        <v>40.4955</v>
      </c>
      <c r="AF18" s="28">
        <f t="shared" si="14"/>
        <v>72.004499999999993</v>
      </c>
      <c r="AG18" s="28">
        <f>+AE18+AF18</f>
        <v>112.5</v>
      </c>
      <c r="AH18" s="29">
        <f>+SUM(AA18:AC18)/15</f>
        <v>2.6997</v>
      </c>
      <c r="AI18" s="29">
        <f>+AE18/15</f>
        <v>2.6997</v>
      </c>
      <c r="AJ18" s="29">
        <f>+(AG18)/19</f>
        <v>5.9210526315789478</v>
      </c>
      <c r="AK18" s="29">
        <f>IF(W18=0,R18,(((I18+N18)*AA18+(J18+O18)*AB18+(K18+P18)*AC18+(L18+Q18)*AD18)*3)/10)</f>
        <v>0</v>
      </c>
      <c r="AL18" s="26">
        <f>+AK18/72</f>
        <v>0</v>
      </c>
      <c r="AM18" s="24"/>
      <c r="AN18" s="103" t="s">
        <v>123</v>
      </c>
      <c r="AO18" s="103" t="s">
        <v>48</v>
      </c>
      <c r="AP18" s="111"/>
      <c r="AQ18" s="111"/>
    </row>
    <row r="19" spans="1:43" ht="13.5">
      <c r="A19" s="30">
        <v>731</v>
      </c>
      <c r="B19" s="21"/>
      <c r="C19" s="21" t="s">
        <v>60</v>
      </c>
      <c r="D19" s="21"/>
      <c r="E19" s="30">
        <v>37409</v>
      </c>
      <c r="F19" s="21" t="s">
        <v>68</v>
      </c>
      <c r="G19" s="22">
        <v>3</v>
      </c>
      <c r="H19" s="23"/>
      <c r="I19" s="279"/>
      <c r="J19" s="280"/>
      <c r="K19" s="280"/>
      <c r="L19" s="280"/>
      <c r="M19" s="280"/>
      <c r="N19" s="280"/>
      <c r="O19" s="280"/>
      <c r="P19" s="280"/>
      <c r="Q19" s="281"/>
      <c r="R19" s="122"/>
      <c r="S19" s="22"/>
      <c r="T19" s="77">
        <v>4.3333329999999997</v>
      </c>
      <c r="U19" s="77">
        <v>4.6665999999999999</v>
      </c>
      <c r="V19" s="22"/>
      <c r="W19" s="25">
        <f>+SUM(S19:V19)</f>
        <v>8.9999329999999986</v>
      </c>
      <c r="X19" s="26">
        <f>25-SUM(S19:V19)</f>
        <v>16.000067000000001</v>
      </c>
      <c r="Y19" s="27">
        <f>+W19/(W19+X19)</f>
        <v>0.35999731999999995</v>
      </c>
      <c r="Z19" s="27">
        <f>+SUM(S19:U19)/SUM(W19:X19)</f>
        <v>0.35999731999999995</v>
      </c>
      <c r="AA19" s="79">
        <f t="shared" si="9"/>
        <v>0</v>
      </c>
      <c r="AB19" s="79">
        <f t="shared" si="10"/>
        <v>12.999998999999999</v>
      </c>
      <c r="AC19" s="79">
        <f t="shared" si="11"/>
        <v>13.9998</v>
      </c>
      <c r="AD19" s="79">
        <f t="shared" si="12"/>
        <v>0</v>
      </c>
      <c r="AE19" s="79">
        <f t="shared" si="13"/>
        <v>26.999798999999996</v>
      </c>
      <c r="AF19" s="28">
        <f t="shared" si="14"/>
        <v>48.000201000000004</v>
      </c>
      <c r="AG19" s="28">
        <f>+AE19+AF19</f>
        <v>75</v>
      </c>
      <c r="AH19" s="29">
        <f>+SUM(AA19:AC19)/15</f>
        <v>1.7999866</v>
      </c>
      <c r="AI19" s="29">
        <f>+AE19/15</f>
        <v>1.7999865999999998</v>
      </c>
      <c r="AJ19" s="29">
        <f>+(AG19)/19</f>
        <v>3.9473684210526314</v>
      </c>
      <c r="AK19" s="29">
        <f>IF(W19=0,R19,(((I19+N19)*AA19+(J19+O19)*AB19+(K19+P19)*AC19+(L19+Q19)*AD19)*3)/10)</f>
        <v>0</v>
      </c>
      <c r="AL19" s="26">
        <f>+AK19/72</f>
        <v>0</v>
      </c>
      <c r="AM19" s="24"/>
      <c r="AN19" s="103" t="s">
        <v>122</v>
      </c>
      <c r="AO19" s="103" t="s">
        <v>52</v>
      </c>
      <c r="AP19" s="111"/>
      <c r="AQ19" s="111"/>
    </row>
    <row r="20" spans="1:43" ht="13.5">
      <c r="A20" s="30" t="s">
        <v>51</v>
      </c>
      <c r="B20" s="21"/>
      <c r="C20" s="21" t="s">
        <v>60</v>
      </c>
      <c r="D20" s="21"/>
      <c r="E20" s="30">
        <v>37410</v>
      </c>
      <c r="F20" s="21" t="s">
        <v>88</v>
      </c>
      <c r="G20" s="22">
        <v>3</v>
      </c>
      <c r="H20" s="23"/>
      <c r="I20" s="282"/>
      <c r="J20" s="283"/>
      <c r="K20" s="283"/>
      <c r="L20" s="283"/>
      <c r="M20" s="283"/>
      <c r="N20" s="283"/>
      <c r="O20" s="283"/>
      <c r="P20" s="283"/>
      <c r="Q20" s="284"/>
      <c r="R20" s="122"/>
      <c r="S20" s="22"/>
      <c r="T20" s="77">
        <v>4.5</v>
      </c>
      <c r="U20" s="77">
        <v>4.5</v>
      </c>
      <c r="V20" s="22"/>
      <c r="W20" s="25">
        <f>+SUM(S20:V20)</f>
        <v>9</v>
      </c>
      <c r="X20" s="26">
        <f>25-SUM(S20:V20)</f>
        <v>16</v>
      </c>
      <c r="Y20" s="27">
        <f>+W20/(W20+X20)</f>
        <v>0.36</v>
      </c>
      <c r="Z20" s="27">
        <f>+SUM(S20:U20)/SUM(W20:X20)</f>
        <v>0.36</v>
      </c>
      <c r="AA20" s="79">
        <f t="shared" si="9"/>
        <v>0</v>
      </c>
      <c r="AB20" s="79">
        <f t="shared" si="10"/>
        <v>13.5</v>
      </c>
      <c r="AC20" s="79">
        <f t="shared" si="11"/>
        <v>13.5</v>
      </c>
      <c r="AD20" s="79">
        <f t="shared" si="12"/>
        <v>0</v>
      </c>
      <c r="AE20" s="79">
        <f t="shared" si="13"/>
        <v>27</v>
      </c>
      <c r="AF20" s="28">
        <f t="shared" si="14"/>
        <v>48</v>
      </c>
      <c r="AG20" s="28">
        <f>+AE20+AF20</f>
        <v>75</v>
      </c>
      <c r="AH20" s="29">
        <f>+SUM(AA20:AC20)/15</f>
        <v>1.8</v>
      </c>
      <c r="AI20" s="29">
        <f>+AE20/15</f>
        <v>1.8</v>
      </c>
      <c r="AJ20" s="29">
        <f>+(AG20)/19</f>
        <v>3.9473684210526314</v>
      </c>
      <c r="AK20" s="29">
        <f>IF(W20=0,R20,(((I20+N20)*AA20+(J20+O20)*AB20+(K20+P20)*AC20+(L20+Q20)*AD20)*3)/10)</f>
        <v>0</v>
      </c>
      <c r="AL20" s="26">
        <f>+AK20/72</f>
        <v>0</v>
      </c>
      <c r="AM20" s="24"/>
      <c r="AN20" s="103"/>
      <c r="AO20" s="103"/>
      <c r="AP20" s="111"/>
      <c r="AQ20" s="103"/>
    </row>
    <row r="21" spans="1:43" s="75" customFormat="1" ht="6.75" customHeight="1">
      <c r="A21" s="65"/>
      <c r="B21" s="66"/>
      <c r="C21" s="66"/>
      <c r="D21" s="66"/>
      <c r="E21" s="65"/>
      <c r="F21" s="66"/>
      <c r="G21" s="67"/>
      <c r="H21" s="68"/>
      <c r="I21" s="67"/>
      <c r="J21" s="67"/>
      <c r="K21" s="67"/>
      <c r="L21" s="66"/>
      <c r="M21" s="68"/>
      <c r="N21" s="67"/>
      <c r="O21" s="67"/>
      <c r="P21" s="67"/>
      <c r="Q21" s="67"/>
      <c r="R21" s="122"/>
      <c r="S21" s="67"/>
      <c r="T21" s="87"/>
      <c r="U21" s="67"/>
      <c r="V21" s="67"/>
      <c r="W21" s="69"/>
      <c r="X21" s="70"/>
      <c r="Y21" s="71"/>
      <c r="Z21" s="71"/>
      <c r="AA21" s="80"/>
      <c r="AB21" s="80"/>
      <c r="AC21" s="80"/>
      <c r="AD21" s="80"/>
      <c r="AE21" s="80"/>
      <c r="AF21" s="72"/>
      <c r="AG21" s="72"/>
      <c r="AH21" s="73"/>
      <c r="AI21" s="73"/>
      <c r="AJ21" s="73"/>
      <c r="AK21" s="73"/>
      <c r="AL21" s="70"/>
      <c r="AM21" s="76"/>
    </row>
    <row r="22" spans="1:43" ht="13.5">
      <c r="A22" s="30">
        <v>731</v>
      </c>
      <c r="B22" s="21"/>
      <c r="C22" s="21" t="s">
        <v>60</v>
      </c>
      <c r="D22" s="21"/>
      <c r="E22" s="30">
        <v>37411</v>
      </c>
      <c r="F22" s="21" t="s">
        <v>71</v>
      </c>
      <c r="G22" s="22">
        <v>3</v>
      </c>
      <c r="H22" s="127"/>
      <c r="I22" s="22"/>
      <c r="J22" s="22"/>
      <c r="K22" s="22"/>
      <c r="L22" s="21"/>
      <c r="M22" s="23"/>
      <c r="N22" s="22"/>
      <c r="O22" s="22"/>
      <c r="P22" s="22"/>
      <c r="Q22" s="22"/>
      <c r="R22" s="122"/>
      <c r="S22" s="22"/>
      <c r="T22" s="77">
        <v>0</v>
      </c>
      <c r="U22" s="22">
        <v>9</v>
      </c>
      <c r="V22" s="22"/>
      <c r="W22" s="25">
        <f>+SUM(S22:V22)</f>
        <v>9</v>
      </c>
      <c r="X22" s="26">
        <f>25-SUM(S22:V22)</f>
        <v>16</v>
      </c>
      <c r="Y22" s="27">
        <f>+W22/(W22+X22)</f>
        <v>0.36</v>
      </c>
      <c r="Z22" s="27">
        <f>+SUM(S22:U22)/SUM(W22:X22)</f>
        <v>0.36</v>
      </c>
      <c r="AA22" s="79">
        <f t="shared" si="9"/>
        <v>0</v>
      </c>
      <c r="AB22" s="79">
        <f t="shared" si="10"/>
        <v>0</v>
      </c>
      <c r="AC22" s="79">
        <f t="shared" si="11"/>
        <v>27</v>
      </c>
      <c r="AD22" s="79">
        <f t="shared" si="12"/>
        <v>0</v>
      </c>
      <c r="AE22" s="79">
        <f t="shared" si="13"/>
        <v>27</v>
      </c>
      <c r="AF22" s="28">
        <f t="shared" si="14"/>
        <v>48</v>
      </c>
      <c r="AG22" s="28">
        <f>+AE22+AF22</f>
        <v>75</v>
      </c>
      <c r="AH22" s="29">
        <f>+SUM(AA22:AC22)/15</f>
        <v>1.8</v>
      </c>
      <c r="AI22" s="29">
        <f>+AE22/15</f>
        <v>1.8</v>
      </c>
      <c r="AJ22" s="29">
        <f>+(AG22)/19</f>
        <v>3.9473684210526314</v>
      </c>
      <c r="AK22" s="29">
        <f>IF(W22=0,R22,(((I22+N22)*AA22+(J22+O22)*AB22+(K22+P22)*AC22+(L22+Q22)*AD22)*3)/10)</f>
        <v>0</v>
      </c>
      <c r="AL22" s="26">
        <f>+AK22/72</f>
        <v>0</v>
      </c>
      <c r="AM22" s="24"/>
    </row>
    <row r="23" spans="1:43" ht="13.5">
      <c r="A23" s="30">
        <v>731</v>
      </c>
      <c r="B23" s="21"/>
      <c r="C23" s="21" t="s">
        <v>60</v>
      </c>
      <c r="D23" s="21"/>
      <c r="E23" s="30">
        <v>37412</v>
      </c>
      <c r="F23" s="21" t="s">
        <v>69</v>
      </c>
      <c r="G23" s="22">
        <v>6</v>
      </c>
      <c r="H23" s="127"/>
      <c r="I23" s="22"/>
      <c r="J23" s="22"/>
      <c r="K23" s="22"/>
      <c r="L23" s="21"/>
      <c r="M23" s="23"/>
      <c r="N23" s="22"/>
      <c r="O23" s="22"/>
      <c r="P23" s="22"/>
      <c r="Q23" s="22"/>
      <c r="R23" s="122"/>
      <c r="S23" s="22"/>
      <c r="T23" s="77">
        <v>6.3333300000000001</v>
      </c>
      <c r="U23" s="22">
        <v>2.6665999999999999</v>
      </c>
      <c r="V23" s="22"/>
      <c r="W23" s="25">
        <f>+SUM(S23:V23)</f>
        <v>8.9999299999999991</v>
      </c>
      <c r="X23" s="26">
        <f>25-SUM(S23:V23)</f>
        <v>16.000070000000001</v>
      </c>
      <c r="Y23" s="27">
        <f>+W23/(W23+X23)</f>
        <v>0.35999719999999996</v>
      </c>
      <c r="Z23" s="27">
        <f>+SUM(S23:U23)/SUM(W23:X23)</f>
        <v>0.35999719999999996</v>
      </c>
      <c r="AA23" s="79">
        <f t="shared" si="9"/>
        <v>0</v>
      </c>
      <c r="AB23" s="79">
        <f t="shared" si="10"/>
        <v>37.999980000000001</v>
      </c>
      <c r="AC23" s="79">
        <f t="shared" si="11"/>
        <v>15.999599999999999</v>
      </c>
      <c r="AD23" s="79">
        <f t="shared" si="12"/>
        <v>0</v>
      </c>
      <c r="AE23" s="79">
        <f t="shared" si="13"/>
        <v>53.999579999999995</v>
      </c>
      <c r="AF23" s="28">
        <f t="shared" si="14"/>
        <v>96.000420000000005</v>
      </c>
      <c r="AG23" s="28">
        <f>+AE23+AF23</f>
        <v>150</v>
      </c>
      <c r="AH23" s="29">
        <f>+SUM(AA23:AC23)/15</f>
        <v>3.5999720000000002</v>
      </c>
      <c r="AI23" s="29">
        <f>+AE23/15</f>
        <v>3.5999719999999997</v>
      </c>
      <c r="AJ23" s="29">
        <f>+(AG23)/19</f>
        <v>7.8947368421052628</v>
      </c>
      <c r="AK23" s="29">
        <f>IF(W23=0,R23,(((I23+N23)*AA23+(J23+O23)*AB23+(K23+P23)*AC23+(L23+Q23)*AD23)*3)/10)</f>
        <v>0</v>
      </c>
      <c r="AL23" s="26">
        <f>+AK23/72</f>
        <v>0</v>
      </c>
      <c r="AM23" s="24"/>
    </row>
    <row r="24" spans="1:43" ht="13.5">
      <c r="A24" s="30">
        <v>731</v>
      </c>
      <c r="B24" s="21"/>
      <c r="C24" s="21" t="s">
        <v>60</v>
      </c>
      <c r="D24" s="21"/>
      <c r="E24" s="30">
        <v>37413</v>
      </c>
      <c r="F24" s="21" t="s">
        <v>70</v>
      </c>
      <c r="G24" s="22">
        <v>6</v>
      </c>
      <c r="H24" s="127"/>
      <c r="I24" s="22"/>
      <c r="J24" s="22"/>
      <c r="K24" s="22"/>
      <c r="L24" s="21"/>
      <c r="M24" s="23"/>
      <c r="N24" s="22"/>
      <c r="O24" s="22"/>
      <c r="P24" s="22"/>
      <c r="Q24" s="22"/>
      <c r="R24" s="122"/>
      <c r="S24" s="22"/>
      <c r="T24" s="77">
        <v>0</v>
      </c>
      <c r="U24" s="22">
        <v>9</v>
      </c>
      <c r="V24" s="22"/>
      <c r="W24" s="25">
        <f>+SUM(S24:V24)</f>
        <v>9</v>
      </c>
      <c r="X24" s="26">
        <f>25-SUM(S24:V24)</f>
        <v>16</v>
      </c>
      <c r="Y24" s="27">
        <f>+W24/(W24+X24)</f>
        <v>0.36</v>
      </c>
      <c r="Z24" s="27">
        <f>+SUM(S24:U24)/SUM(W24:X24)</f>
        <v>0.36</v>
      </c>
      <c r="AA24" s="79">
        <f t="shared" si="9"/>
        <v>0</v>
      </c>
      <c r="AB24" s="79">
        <f t="shared" si="10"/>
        <v>0</v>
      </c>
      <c r="AC24" s="79">
        <f t="shared" si="11"/>
        <v>54</v>
      </c>
      <c r="AD24" s="79">
        <f t="shared" si="12"/>
        <v>0</v>
      </c>
      <c r="AE24" s="79">
        <f t="shared" si="13"/>
        <v>54</v>
      </c>
      <c r="AF24" s="28">
        <f t="shared" si="14"/>
        <v>96</v>
      </c>
      <c r="AG24" s="28">
        <f>+AE24+AF24</f>
        <v>150</v>
      </c>
      <c r="AH24" s="29">
        <f>+SUM(AA24:AC24)/15</f>
        <v>3.6</v>
      </c>
      <c r="AI24" s="29">
        <f>+AE24/15</f>
        <v>3.6</v>
      </c>
      <c r="AJ24" s="29">
        <f>+(AG24)/19</f>
        <v>7.8947368421052628</v>
      </c>
      <c r="AK24" s="29">
        <f>IF(W24=0,R24,(((I24+N24)*AA24+(J24+O24)*AB24+(K24+P24)*AC24+(L24+Q24)*AD24)*3)/10)</f>
        <v>0</v>
      </c>
      <c r="AL24" s="26">
        <f>+AK24/72</f>
        <v>0</v>
      </c>
      <c r="AM24" s="24"/>
    </row>
    <row r="25" spans="1:43" s="75" customFormat="1" ht="6" customHeight="1">
      <c r="A25" s="65"/>
      <c r="B25" s="66"/>
      <c r="C25" s="66"/>
      <c r="D25" s="66"/>
      <c r="E25" s="65"/>
      <c r="F25" s="66"/>
      <c r="G25" s="67"/>
      <c r="H25" s="68"/>
      <c r="I25" s="67"/>
      <c r="J25" s="67"/>
      <c r="K25" s="67"/>
      <c r="L25" s="66"/>
      <c r="M25" s="68"/>
      <c r="N25" s="67"/>
      <c r="O25" s="67"/>
      <c r="P25" s="67"/>
      <c r="Q25" s="67"/>
      <c r="R25" s="122"/>
      <c r="S25" s="67"/>
      <c r="T25" s="87"/>
      <c r="U25" s="67"/>
      <c r="V25" s="67"/>
      <c r="W25" s="69"/>
      <c r="X25" s="70"/>
      <c r="Y25" s="71"/>
      <c r="Z25" s="71"/>
      <c r="AA25" s="80"/>
      <c r="AB25" s="80"/>
      <c r="AC25" s="80"/>
      <c r="AD25" s="80"/>
      <c r="AE25" s="80"/>
      <c r="AF25" s="72"/>
      <c r="AG25" s="72"/>
      <c r="AH25" s="73"/>
      <c r="AI25" s="73"/>
      <c r="AJ25" s="73"/>
      <c r="AK25" s="73"/>
      <c r="AL25" s="70"/>
      <c r="AM25" s="76"/>
    </row>
    <row r="26" spans="1:43" ht="13.5">
      <c r="A26" s="30">
        <v>731</v>
      </c>
      <c r="B26" s="21"/>
      <c r="C26" s="21" t="s">
        <v>56</v>
      </c>
      <c r="D26" s="21"/>
      <c r="E26" s="30">
        <v>37414</v>
      </c>
      <c r="F26" s="21" t="s">
        <v>72</v>
      </c>
      <c r="G26" s="22">
        <v>6</v>
      </c>
      <c r="H26" s="128"/>
      <c r="I26" s="22"/>
      <c r="J26" s="22"/>
      <c r="K26" s="22"/>
      <c r="L26" s="21"/>
      <c r="M26" s="128"/>
      <c r="N26" s="22"/>
      <c r="O26" s="22"/>
      <c r="P26" s="22"/>
      <c r="Q26" s="22"/>
      <c r="R26" s="122"/>
      <c r="S26" s="22"/>
      <c r="T26" s="77">
        <v>9</v>
      </c>
      <c r="U26" s="22">
        <v>0</v>
      </c>
      <c r="V26" s="22"/>
      <c r="W26" s="25">
        <f t="shared" ref="W26:W50" si="15">+SUM(S26:V26)</f>
        <v>9</v>
      </c>
      <c r="X26" s="26">
        <f t="shared" ref="X26:X50" si="16">25-SUM(S26:V26)</f>
        <v>16</v>
      </c>
      <c r="Y26" s="27">
        <f t="shared" ref="Y26:Y50" si="17">+W26/(W26+X26)</f>
        <v>0.36</v>
      </c>
      <c r="Z26" s="27">
        <f t="shared" ref="Z26:Z50" si="18">+SUM(S26:U26)/SUM(W26:X26)</f>
        <v>0.36</v>
      </c>
      <c r="AA26" s="79">
        <v>0</v>
      </c>
      <c r="AB26" s="79">
        <f t="shared" si="10"/>
        <v>54</v>
      </c>
      <c r="AC26" s="79">
        <f t="shared" si="11"/>
        <v>0</v>
      </c>
      <c r="AD26" s="79">
        <f t="shared" si="12"/>
        <v>0</v>
      </c>
      <c r="AE26" s="79">
        <f t="shared" si="13"/>
        <v>54</v>
      </c>
      <c r="AF26" s="28">
        <f t="shared" si="14"/>
        <v>96</v>
      </c>
      <c r="AG26" s="28">
        <f t="shared" ref="AG26:AG50" si="19">+AE26+AF26</f>
        <v>150</v>
      </c>
      <c r="AH26" s="29">
        <f t="shared" ref="AH26:AH50" si="20">+SUM(AA26:AC26)/15</f>
        <v>3.6</v>
      </c>
      <c r="AI26" s="29">
        <f t="shared" ref="AI26:AI50" si="21">+AE26/15</f>
        <v>3.6</v>
      </c>
      <c r="AJ26" s="29">
        <f t="shared" ref="AJ26:AJ50" si="22">+(AG26)/19</f>
        <v>7.8947368421052628</v>
      </c>
      <c r="AK26" s="29">
        <f t="shared" ref="AK26:AK47" si="23">IF(W26=0,R26,(((I26+N26)*AA26+(J26+O26)*AB26+(K26+P26)*AC26+(L26+Q26)*AD26)*3)/10)</f>
        <v>0</v>
      </c>
      <c r="AL26" s="26">
        <f t="shared" ref="AL26:AL50" si="24">+AK26/72</f>
        <v>0</v>
      </c>
      <c r="AM26" s="24"/>
    </row>
    <row r="27" spans="1:43" ht="12" customHeight="1">
      <c r="A27" s="30">
        <v>731</v>
      </c>
      <c r="B27" s="21"/>
      <c r="C27" s="21" t="s">
        <v>56</v>
      </c>
      <c r="D27" s="21"/>
      <c r="E27" s="30">
        <v>37415</v>
      </c>
      <c r="F27" s="137" t="s">
        <v>73</v>
      </c>
      <c r="G27" s="150">
        <v>9</v>
      </c>
      <c r="H27" s="128"/>
      <c r="I27" s="22"/>
      <c r="J27" s="22"/>
      <c r="K27" s="22"/>
      <c r="L27" s="21"/>
      <c r="M27" s="128"/>
      <c r="N27" s="22"/>
      <c r="O27" s="22"/>
      <c r="P27" s="22"/>
      <c r="Q27" s="22"/>
      <c r="R27" s="122"/>
      <c r="S27" s="22"/>
      <c r="T27" s="77">
        <v>0</v>
      </c>
      <c r="U27" s="22">
        <v>0</v>
      </c>
      <c r="V27" s="22"/>
      <c r="W27" s="25">
        <f t="shared" si="15"/>
        <v>0</v>
      </c>
      <c r="X27" s="26">
        <f t="shared" si="16"/>
        <v>25</v>
      </c>
      <c r="Y27" s="27">
        <f t="shared" si="17"/>
        <v>0</v>
      </c>
      <c r="Z27" s="27">
        <f t="shared" si="18"/>
        <v>0</v>
      </c>
      <c r="AA27" s="79">
        <f t="shared" si="9"/>
        <v>0</v>
      </c>
      <c r="AB27" s="79">
        <f t="shared" si="10"/>
        <v>0</v>
      </c>
      <c r="AC27" s="79">
        <f t="shared" si="11"/>
        <v>0</v>
      </c>
      <c r="AD27" s="79">
        <f t="shared" si="12"/>
        <v>0</v>
      </c>
      <c r="AE27" s="79">
        <f t="shared" si="13"/>
        <v>0</v>
      </c>
      <c r="AF27" s="28">
        <f t="shared" si="14"/>
        <v>225</v>
      </c>
      <c r="AG27" s="28">
        <f t="shared" si="19"/>
        <v>225</v>
      </c>
      <c r="AH27" s="29">
        <f t="shared" si="20"/>
        <v>0</v>
      </c>
      <c r="AI27" s="29">
        <f t="shared" si="21"/>
        <v>0</v>
      </c>
      <c r="AJ27" s="29">
        <f t="shared" si="22"/>
        <v>11.842105263157896</v>
      </c>
      <c r="AK27" s="29">
        <f t="shared" si="23"/>
        <v>0</v>
      </c>
      <c r="AL27" s="26">
        <f t="shared" si="24"/>
        <v>0</v>
      </c>
      <c r="AM27" s="24"/>
    </row>
    <row r="28" spans="1:43" ht="12.75" customHeight="1">
      <c r="A28" s="30">
        <v>731</v>
      </c>
      <c r="B28" s="21"/>
      <c r="C28" s="21" t="s">
        <v>56</v>
      </c>
      <c r="D28" s="21"/>
      <c r="E28" s="30">
        <v>37416</v>
      </c>
      <c r="F28" s="137" t="s">
        <v>74</v>
      </c>
      <c r="G28" s="150">
        <v>4.5</v>
      </c>
      <c r="H28" s="128"/>
      <c r="I28" s="22"/>
      <c r="J28" s="22"/>
      <c r="K28" s="22"/>
      <c r="L28" s="21"/>
      <c r="M28" s="128"/>
      <c r="N28" s="22"/>
      <c r="O28" s="22"/>
      <c r="P28" s="22"/>
      <c r="Q28" s="22"/>
      <c r="R28" s="122"/>
      <c r="S28" s="22"/>
      <c r="T28" s="77">
        <v>0</v>
      </c>
      <c r="U28" s="22">
        <v>0</v>
      </c>
      <c r="V28" s="22"/>
      <c r="W28" s="25">
        <f t="shared" si="15"/>
        <v>0</v>
      </c>
      <c r="X28" s="26">
        <f t="shared" si="16"/>
        <v>25</v>
      </c>
      <c r="Y28" s="27">
        <f t="shared" si="17"/>
        <v>0</v>
      </c>
      <c r="Z28" s="27">
        <f t="shared" si="18"/>
        <v>0</v>
      </c>
      <c r="AA28" s="79">
        <f t="shared" si="9"/>
        <v>0</v>
      </c>
      <c r="AB28" s="79">
        <f t="shared" si="10"/>
        <v>0</v>
      </c>
      <c r="AC28" s="79">
        <f t="shared" si="11"/>
        <v>0</v>
      </c>
      <c r="AD28" s="79">
        <f t="shared" si="12"/>
        <v>0</v>
      </c>
      <c r="AE28" s="79">
        <f t="shared" si="13"/>
        <v>0</v>
      </c>
      <c r="AF28" s="28">
        <f t="shared" si="14"/>
        <v>112.5</v>
      </c>
      <c r="AG28" s="28">
        <f t="shared" si="19"/>
        <v>112.5</v>
      </c>
      <c r="AH28" s="29">
        <f t="shared" si="20"/>
        <v>0</v>
      </c>
      <c r="AI28" s="29">
        <f t="shared" si="21"/>
        <v>0</v>
      </c>
      <c r="AJ28" s="29">
        <f t="shared" si="22"/>
        <v>5.9210526315789478</v>
      </c>
      <c r="AK28" s="29">
        <f t="shared" si="23"/>
        <v>0</v>
      </c>
      <c r="AL28" s="26">
        <f t="shared" si="24"/>
        <v>0</v>
      </c>
      <c r="AM28" s="18"/>
    </row>
    <row r="29" spans="1:43" ht="13.5">
      <c r="A29" s="30">
        <v>713</v>
      </c>
      <c r="B29" s="21"/>
      <c r="C29" s="21" t="s">
        <v>56</v>
      </c>
      <c r="D29" s="21"/>
      <c r="E29" s="30">
        <v>37417</v>
      </c>
      <c r="F29" s="21" t="s">
        <v>58</v>
      </c>
      <c r="G29" s="22">
        <v>3</v>
      </c>
      <c r="H29" s="128"/>
      <c r="I29" s="22"/>
      <c r="J29" s="22"/>
      <c r="K29" s="22"/>
      <c r="L29" s="21"/>
      <c r="M29" s="128"/>
      <c r="N29" s="22"/>
      <c r="O29" s="22"/>
      <c r="P29" s="22"/>
      <c r="Q29" s="22"/>
      <c r="R29" s="122"/>
      <c r="S29" s="22"/>
      <c r="T29" s="77">
        <v>9</v>
      </c>
      <c r="U29" s="22">
        <v>0</v>
      </c>
      <c r="V29" s="22"/>
      <c r="W29" s="25">
        <f t="shared" si="15"/>
        <v>9</v>
      </c>
      <c r="X29" s="26">
        <f t="shared" si="16"/>
        <v>16</v>
      </c>
      <c r="Y29" s="27">
        <f t="shared" si="17"/>
        <v>0.36</v>
      </c>
      <c r="Z29" s="27">
        <f t="shared" si="18"/>
        <v>0.36</v>
      </c>
      <c r="AA29" s="79">
        <f t="shared" si="9"/>
        <v>0</v>
      </c>
      <c r="AB29" s="79">
        <f t="shared" si="10"/>
        <v>27</v>
      </c>
      <c r="AC29" s="79">
        <f t="shared" si="11"/>
        <v>0</v>
      </c>
      <c r="AD29" s="79">
        <f t="shared" si="12"/>
        <v>0</v>
      </c>
      <c r="AE29" s="79">
        <f t="shared" si="13"/>
        <v>27</v>
      </c>
      <c r="AF29" s="28">
        <f t="shared" si="14"/>
        <v>48</v>
      </c>
      <c r="AG29" s="28">
        <f t="shared" si="19"/>
        <v>75</v>
      </c>
      <c r="AH29" s="29">
        <f t="shared" si="20"/>
        <v>1.8</v>
      </c>
      <c r="AI29" s="29">
        <f t="shared" si="21"/>
        <v>1.8</v>
      </c>
      <c r="AJ29" s="29">
        <f t="shared" si="22"/>
        <v>3.9473684210526314</v>
      </c>
      <c r="AK29" s="29">
        <f t="shared" si="23"/>
        <v>0</v>
      </c>
      <c r="AL29" s="26">
        <f t="shared" si="24"/>
        <v>0</v>
      </c>
      <c r="AM29" s="24"/>
    </row>
    <row r="30" spans="1:43" ht="13.5">
      <c r="A30" s="30">
        <v>713</v>
      </c>
      <c r="B30" s="21"/>
      <c r="C30" s="21" t="s">
        <v>56</v>
      </c>
      <c r="D30" s="21"/>
      <c r="E30" s="30">
        <v>37418</v>
      </c>
      <c r="F30" s="21" t="s">
        <v>57</v>
      </c>
      <c r="G30" s="22">
        <v>3</v>
      </c>
      <c r="H30" s="128"/>
      <c r="I30" s="22"/>
      <c r="J30" s="22"/>
      <c r="K30" s="22"/>
      <c r="L30" s="21"/>
      <c r="M30" s="128"/>
      <c r="N30" s="22"/>
      <c r="O30" s="22"/>
      <c r="P30" s="22"/>
      <c r="Q30" s="22"/>
      <c r="R30" s="122"/>
      <c r="S30" s="22"/>
      <c r="T30" s="77">
        <v>9</v>
      </c>
      <c r="U30" s="22">
        <v>0</v>
      </c>
      <c r="V30" s="22"/>
      <c r="W30" s="25">
        <f t="shared" si="15"/>
        <v>9</v>
      </c>
      <c r="X30" s="26">
        <f t="shared" si="16"/>
        <v>16</v>
      </c>
      <c r="Y30" s="27">
        <f t="shared" si="17"/>
        <v>0.36</v>
      </c>
      <c r="Z30" s="27">
        <f t="shared" si="18"/>
        <v>0.36</v>
      </c>
      <c r="AA30" s="79">
        <f t="shared" si="9"/>
        <v>0</v>
      </c>
      <c r="AB30" s="79">
        <f t="shared" si="10"/>
        <v>27</v>
      </c>
      <c r="AC30" s="79">
        <f t="shared" si="11"/>
        <v>0</v>
      </c>
      <c r="AD30" s="79">
        <f t="shared" si="12"/>
        <v>0</v>
      </c>
      <c r="AE30" s="79">
        <f t="shared" si="13"/>
        <v>27</v>
      </c>
      <c r="AF30" s="28">
        <f t="shared" si="14"/>
        <v>48</v>
      </c>
      <c r="AG30" s="28">
        <f t="shared" si="19"/>
        <v>75</v>
      </c>
      <c r="AH30" s="29">
        <f t="shared" si="20"/>
        <v>1.8</v>
      </c>
      <c r="AI30" s="29">
        <f t="shared" si="21"/>
        <v>1.8</v>
      </c>
      <c r="AJ30" s="29">
        <f t="shared" si="22"/>
        <v>3.9473684210526314</v>
      </c>
      <c r="AK30" s="29">
        <f t="shared" si="23"/>
        <v>0</v>
      </c>
      <c r="AL30" s="26">
        <f t="shared" si="24"/>
        <v>0</v>
      </c>
      <c r="AM30" s="24"/>
    </row>
    <row r="31" spans="1:43" ht="13.5">
      <c r="A31" s="30">
        <v>717</v>
      </c>
      <c r="B31" s="21"/>
      <c r="C31" s="21" t="s">
        <v>56</v>
      </c>
      <c r="D31" s="21"/>
      <c r="E31" s="30">
        <v>37419</v>
      </c>
      <c r="F31" s="21" t="s">
        <v>59</v>
      </c>
      <c r="G31" s="22">
        <v>4.5</v>
      </c>
      <c r="H31" s="128"/>
      <c r="I31" s="22"/>
      <c r="J31" s="22"/>
      <c r="K31" s="22"/>
      <c r="L31" s="21"/>
      <c r="M31" s="128"/>
      <c r="N31" s="22"/>
      <c r="O31" s="22"/>
      <c r="P31" s="22"/>
      <c r="Q31" s="22"/>
      <c r="R31" s="122"/>
      <c r="S31" s="22"/>
      <c r="T31" s="77">
        <v>3</v>
      </c>
      <c r="U31" s="22">
        <v>6</v>
      </c>
      <c r="V31" s="22"/>
      <c r="W31" s="25">
        <f t="shared" si="15"/>
        <v>9</v>
      </c>
      <c r="X31" s="26">
        <f t="shared" si="16"/>
        <v>16</v>
      </c>
      <c r="Y31" s="27">
        <f t="shared" si="17"/>
        <v>0.36</v>
      </c>
      <c r="Z31" s="27">
        <f t="shared" si="18"/>
        <v>0.36</v>
      </c>
      <c r="AA31" s="79">
        <f t="shared" si="9"/>
        <v>0</v>
      </c>
      <c r="AB31" s="79">
        <f t="shared" si="10"/>
        <v>13.5</v>
      </c>
      <c r="AC31" s="79">
        <f t="shared" si="11"/>
        <v>27</v>
      </c>
      <c r="AD31" s="79">
        <f t="shared" si="12"/>
        <v>0</v>
      </c>
      <c r="AE31" s="79">
        <f t="shared" si="13"/>
        <v>40.5</v>
      </c>
      <c r="AF31" s="28">
        <f t="shared" si="14"/>
        <v>72</v>
      </c>
      <c r="AG31" s="28">
        <f t="shared" si="19"/>
        <v>112.5</v>
      </c>
      <c r="AH31" s="29">
        <f t="shared" si="20"/>
        <v>2.7</v>
      </c>
      <c r="AI31" s="29">
        <f t="shared" si="21"/>
        <v>2.7</v>
      </c>
      <c r="AJ31" s="29">
        <f t="shared" si="22"/>
        <v>5.9210526315789478</v>
      </c>
      <c r="AK31" s="29">
        <f t="shared" si="23"/>
        <v>0</v>
      </c>
      <c r="AL31" s="26">
        <f t="shared" si="24"/>
        <v>0</v>
      </c>
      <c r="AM31" s="24"/>
    </row>
    <row r="32" spans="1:43" ht="13.5">
      <c r="A32" s="30">
        <v>731</v>
      </c>
      <c r="B32" s="21"/>
      <c r="C32" s="21" t="s">
        <v>56</v>
      </c>
      <c r="D32" s="21"/>
      <c r="E32" s="30">
        <v>37420</v>
      </c>
      <c r="F32" s="21" t="s">
        <v>76</v>
      </c>
      <c r="G32" s="22">
        <v>4.5</v>
      </c>
      <c r="H32" s="128"/>
      <c r="I32" s="22"/>
      <c r="J32" s="22"/>
      <c r="K32" s="22"/>
      <c r="L32" s="21"/>
      <c r="M32" s="128"/>
      <c r="N32" s="22"/>
      <c r="O32" s="22"/>
      <c r="P32" s="22"/>
      <c r="Q32" s="22"/>
      <c r="R32" s="122"/>
      <c r="S32" s="22"/>
      <c r="T32" s="77">
        <v>9</v>
      </c>
      <c r="U32" s="22">
        <v>0</v>
      </c>
      <c r="V32" s="22"/>
      <c r="W32" s="25">
        <f t="shared" si="15"/>
        <v>9</v>
      </c>
      <c r="X32" s="26">
        <f t="shared" si="16"/>
        <v>16</v>
      </c>
      <c r="Y32" s="27">
        <f t="shared" si="17"/>
        <v>0.36</v>
      </c>
      <c r="Z32" s="27">
        <f t="shared" si="18"/>
        <v>0.36</v>
      </c>
      <c r="AA32" s="79">
        <f t="shared" si="9"/>
        <v>0</v>
      </c>
      <c r="AB32" s="79">
        <f t="shared" si="10"/>
        <v>40.5</v>
      </c>
      <c r="AC32" s="79">
        <f t="shared" si="11"/>
        <v>0</v>
      </c>
      <c r="AD32" s="79">
        <f t="shared" si="12"/>
        <v>0</v>
      </c>
      <c r="AE32" s="79">
        <f t="shared" si="13"/>
        <v>40.5</v>
      </c>
      <c r="AF32" s="28">
        <f t="shared" si="14"/>
        <v>72</v>
      </c>
      <c r="AG32" s="28">
        <f t="shared" si="19"/>
        <v>112.5</v>
      </c>
      <c r="AH32" s="29">
        <f t="shared" si="20"/>
        <v>2.7</v>
      </c>
      <c r="AI32" s="29">
        <f t="shared" si="21"/>
        <v>2.7</v>
      </c>
      <c r="AJ32" s="29">
        <f t="shared" si="22"/>
        <v>5.9210526315789478</v>
      </c>
      <c r="AK32" s="29">
        <f t="shared" si="23"/>
        <v>0</v>
      </c>
      <c r="AL32" s="26">
        <f t="shared" si="24"/>
        <v>0</v>
      </c>
      <c r="AM32" s="24"/>
    </row>
    <row r="33" spans="1:39" ht="12.75" customHeight="1">
      <c r="A33" s="30">
        <v>731</v>
      </c>
      <c r="B33" s="21"/>
      <c r="C33" s="21" t="s">
        <v>56</v>
      </c>
      <c r="D33" s="21"/>
      <c r="E33" s="30">
        <v>37421</v>
      </c>
      <c r="F33" s="137" t="s">
        <v>53</v>
      </c>
      <c r="G33" s="150">
        <v>3</v>
      </c>
      <c r="H33" s="128"/>
      <c r="I33" s="22"/>
      <c r="J33" s="22"/>
      <c r="K33" s="22"/>
      <c r="L33" s="21"/>
      <c r="M33" s="128"/>
      <c r="N33" s="22"/>
      <c r="O33" s="22"/>
      <c r="P33" s="22"/>
      <c r="Q33" s="22"/>
      <c r="R33" s="122"/>
      <c r="S33" s="22"/>
      <c r="T33" s="77">
        <v>0</v>
      </c>
      <c r="U33" s="22">
        <v>0</v>
      </c>
      <c r="V33" s="22"/>
      <c r="W33" s="25">
        <f t="shared" si="15"/>
        <v>0</v>
      </c>
      <c r="X33" s="26">
        <f t="shared" si="16"/>
        <v>25</v>
      </c>
      <c r="Y33" s="27">
        <f t="shared" si="17"/>
        <v>0</v>
      </c>
      <c r="Z33" s="27">
        <f t="shared" si="18"/>
        <v>0</v>
      </c>
      <c r="AA33" s="79">
        <f t="shared" si="9"/>
        <v>0</v>
      </c>
      <c r="AB33" s="79">
        <f t="shared" si="10"/>
        <v>0</v>
      </c>
      <c r="AC33" s="79">
        <f t="shared" si="11"/>
        <v>0</v>
      </c>
      <c r="AD33" s="79">
        <f t="shared" si="12"/>
        <v>0</v>
      </c>
      <c r="AE33" s="79">
        <f t="shared" si="13"/>
        <v>0</v>
      </c>
      <c r="AF33" s="28">
        <f t="shared" si="14"/>
        <v>75</v>
      </c>
      <c r="AG33" s="28">
        <f t="shared" si="19"/>
        <v>75</v>
      </c>
      <c r="AH33" s="29">
        <f t="shared" si="20"/>
        <v>0</v>
      </c>
      <c r="AI33" s="29">
        <f t="shared" si="21"/>
        <v>0</v>
      </c>
      <c r="AJ33" s="29">
        <f t="shared" si="22"/>
        <v>3.9473684210526314</v>
      </c>
      <c r="AK33" s="29">
        <f t="shared" si="23"/>
        <v>0</v>
      </c>
      <c r="AL33" s="26">
        <f t="shared" si="24"/>
        <v>0</v>
      </c>
      <c r="AM33" s="24"/>
    </row>
    <row r="34" spans="1:39" ht="11.25" customHeight="1">
      <c r="A34" s="30">
        <v>731</v>
      </c>
      <c r="B34" s="21"/>
      <c r="C34" s="21" t="s">
        <v>56</v>
      </c>
      <c r="D34" s="21"/>
      <c r="E34" s="30">
        <v>37422</v>
      </c>
      <c r="F34" s="137" t="s">
        <v>77</v>
      </c>
      <c r="G34" s="150">
        <v>3</v>
      </c>
      <c r="H34" s="128"/>
      <c r="I34" s="22"/>
      <c r="J34" s="22"/>
      <c r="K34" s="22"/>
      <c r="L34" s="21"/>
      <c r="M34" s="128"/>
      <c r="N34" s="128"/>
      <c r="O34" s="128"/>
      <c r="P34" s="128"/>
      <c r="Q34" s="22"/>
      <c r="R34" s="122"/>
      <c r="S34" s="22"/>
      <c r="T34" s="77">
        <v>0</v>
      </c>
      <c r="U34" s="22">
        <v>0</v>
      </c>
      <c r="V34" s="22"/>
      <c r="W34" s="25">
        <f t="shared" si="15"/>
        <v>0</v>
      </c>
      <c r="X34" s="26">
        <f t="shared" si="16"/>
        <v>25</v>
      </c>
      <c r="Y34" s="27">
        <f t="shared" si="17"/>
        <v>0</v>
      </c>
      <c r="Z34" s="27">
        <f t="shared" si="18"/>
        <v>0</v>
      </c>
      <c r="AA34" s="79">
        <f t="shared" si="9"/>
        <v>0</v>
      </c>
      <c r="AB34" s="79">
        <f t="shared" si="10"/>
        <v>0</v>
      </c>
      <c r="AC34" s="79">
        <f t="shared" si="11"/>
        <v>0</v>
      </c>
      <c r="AD34" s="79">
        <f t="shared" si="12"/>
        <v>0</v>
      </c>
      <c r="AE34" s="79">
        <f t="shared" si="13"/>
        <v>0</v>
      </c>
      <c r="AF34" s="28">
        <f t="shared" si="14"/>
        <v>75</v>
      </c>
      <c r="AG34" s="28">
        <f t="shared" si="19"/>
        <v>75</v>
      </c>
      <c r="AH34" s="29">
        <f t="shared" si="20"/>
        <v>0</v>
      </c>
      <c r="AI34" s="29">
        <f t="shared" si="21"/>
        <v>0</v>
      </c>
      <c r="AJ34" s="29">
        <f t="shared" si="22"/>
        <v>3.9473684210526314</v>
      </c>
      <c r="AK34" s="29">
        <f t="shared" si="23"/>
        <v>0</v>
      </c>
      <c r="AL34" s="26">
        <f t="shared" si="24"/>
        <v>0</v>
      </c>
      <c r="AM34" s="24"/>
    </row>
    <row r="35" spans="1:39" ht="13.5">
      <c r="A35" s="30">
        <v>731</v>
      </c>
      <c r="B35" s="21"/>
      <c r="C35" s="21" t="s">
        <v>56</v>
      </c>
      <c r="D35" s="21"/>
      <c r="E35" s="30">
        <v>37423</v>
      </c>
      <c r="F35" s="21" t="s">
        <v>78</v>
      </c>
      <c r="G35" s="22">
        <v>4.5</v>
      </c>
      <c r="H35" s="128"/>
      <c r="I35" s="22"/>
      <c r="J35" s="22"/>
      <c r="K35" s="22"/>
      <c r="L35" s="21"/>
      <c r="M35" s="128"/>
      <c r="N35" s="128"/>
      <c r="O35" s="128"/>
      <c r="P35" s="128"/>
      <c r="Q35" s="22"/>
      <c r="R35" s="122"/>
      <c r="S35" s="22"/>
      <c r="T35" s="77">
        <v>9</v>
      </c>
      <c r="U35" s="22">
        <v>0</v>
      </c>
      <c r="V35" s="22"/>
      <c r="W35" s="25">
        <f t="shared" si="15"/>
        <v>9</v>
      </c>
      <c r="X35" s="26">
        <f t="shared" si="16"/>
        <v>16</v>
      </c>
      <c r="Y35" s="27">
        <f t="shared" si="17"/>
        <v>0.36</v>
      </c>
      <c r="Z35" s="27">
        <f t="shared" si="18"/>
        <v>0.36</v>
      </c>
      <c r="AA35" s="79">
        <f t="shared" si="9"/>
        <v>0</v>
      </c>
      <c r="AB35" s="79">
        <f t="shared" si="10"/>
        <v>40.5</v>
      </c>
      <c r="AC35" s="79">
        <f t="shared" si="11"/>
        <v>0</v>
      </c>
      <c r="AD35" s="79">
        <f t="shared" si="12"/>
        <v>0</v>
      </c>
      <c r="AE35" s="79">
        <f t="shared" si="13"/>
        <v>40.5</v>
      </c>
      <c r="AF35" s="28">
        <f t="shared" si="14"/>
        <v>72</v>
      </c>
      <c r="AG35" s="28">
        <f t="shared" si="19"/>
        <v>112.5</v>
      </c>
      <c r="AH35" s="29">
        <f t="shared" si="20"/>
        <v>2.7</v>
      </c>
      <c r="AI35" s="29">
        <f t="shared" si="21"/>
        <v>2.7</v>
      </c>
      <c r="AJ35" s="29">
        <f t="shared" si="22"/>
        <v>5.9210526315789478</v>
      </c>
      <c r="AK35" s="29">
        <f t="shared" si="23"/>
        <v>0</v>
      </c>
      <c r="AL35" s="26">
        <f t="shared" si="24"/>
        <v>0</v>
      </c>
      <c r="AM35" s="24"/>
    </row>
    <row r="36" spans="1:39" ht="23.25">
      <c r="A36" s="30">
        <v>731</v>
      </c>
      <c r="B36" s="21"/>
      <c r="C36" s="21" t="s">
        <v>56</v>
      </c>
      <c r="D36" s="21"/>
      <c r="E36" s="30">
        <v>37424</v>
      </c>
      <c r="F36" s="21" t="s">
        <v>79</v>
      </c>
      <c r="G36" s="22">
        <v>3</v>
      </c>
      <c r="H36" s="128"/>
      <c r="I36" s="22"/>
      <c r="J36" s="22"/>
      <c r="K36" s="22"/>
      <c r="L36" s="21"/>
      <c r="M36" s="128"/>
      <c r="N36" s="22"/>
      <c r="O36" s="22"/>
      <c r="P36" s="22"/>
      <c r="Q36" s="22"/>
      <c r="R36" s="122"/>
      <c r="S36" s="22"/>
      <c r="T36" s="77">
        <v>9</v>
      </c>
      <c r="U36" s="22">
        <v>0</v>
      </c>
      <c r="V36" s="22"/>
      <c r="W36" s="25">
        <f t="shared" si="15"/>
        <v>9</v>
      </c>
      <c r="X36" s="26">
        <f t="shared" si="16"/>
        <v>16</v>
      </c>
      <c r="Y36" s="27">
        <f t="shared" si="17"/>
        <v>0.36</v>
      </c>
      <c r="Z36" s="27">
        <f t="shared" si="18"/>
        <v>0.36</v>
      </c>
      <c r="AA36" s="79">
        <f t="shared" si="9"/>
        <v>0</v>
      </c>
      <c r="AB36" s="79">
        <f t="shared" si="10"/>
        <v>27</v>
      </c>
      <c r="AC36" s="79">
        <f t="shared" si="11"/>
        <v>0</v>
      </c>
      <c r="AD36" s="79">
        <f t="shared" si="12"/>
        <v>0</v>
      </c>
      <c r="AE36" s="79">
        <f t="shared" si="13"/>
        <v>27</v>
      </c>
      <c r="AF36" s="28">
        <f t="shared" si="14"/>
        <v>48</v>
      </c>
      <c r="AG36" s="28">
        <f t="shared" si="19"/>
        <v>75</v>
      </c>
      <c r="AH36" s="29">
        <f t="shared" si="20"/>
        <v>1.8</v>
      </c>
      <c r="AI36" s="29">
        <f t="shared" si="21"/>
        <v>1.8</v>
      </c>
      <c r="AJ36" s="29">
        <f t="shared" si="22"/>
        <v>3.9473684210526314</v>
      </c>
      <c r="AK36" s="29">
        <f t="shared" si="23"/>
        <v>0</v>
      </c>
      <c r="AL36" s="26">
        <f t="shared" si="24"/>
        <v>0</v>
      </c>
      <c r="AM36" s="18"/>
    </row>
    <row r="37" spans="1:39" ht="13.5">
      <c r="A37" s="30">
        <v>731</v>
      </c>
      <c r="B37" s="21"/>
      <c r="C37" s="21" t="s">
        <v>56</v>
      </c>
      <c r="D37" s="21"/>
      <c r="E37" s="30">
        <v>37425</v>
      </c>
      <c r="F37" s="21" t="s">
        <v>81</v>
      </c>
      <c r="G37" s="22">
        <v>4.5</v>
      </c>
      <c r="H37" s="128"/>
      <c r="I37" s="22"/>
      <c r="J37" s="22"/>
      <c r="K37" s="22"/>
      <c r="L37" s="21"/>
      <c r="M37" s="128"/>
      <c r="N37" s="22"/>
      <c r="O37" s="22"/>
      <c r="P37" s="22"/>
      <c r="Q37" s="22"/>
      <c r="R37" s="122"/>
      <c r="S37" s="22"/>
      <c r="T37" s="77">
        <v>9</v>
      </c>
      <c r="U37" s="22">
        <v>0</v>
      </c>
      <c r="V37" s="22"/>
      <c r="W37" s="25">
        <f t="shared" si="15"/>
        <v>9</v>
      </c>
      <c r="X37" s="26">
        <f t="shared" si="16"/>
        <v>16</v>
      </c>
      <c r="Y37" s="27">
        <f t="shared" si="17"/>
        <v>0.36</v>
      </c>
      <c r="Z37" s="27">
        <f t="shared" si="18"/>
        <v>0.36</v>
      </c>
      <c r="AA37" s="79">
        <f t="shared" si="9"/>
        <v>0</v>
      </c>
      <c r="AB37" s="79">
        <f t="shared" si="10"/>
        <v>40.5</v>
      </c>
      <c r="AC37" s="79">
        <f t="shared" si="11"/>
        <v>0</v>
      </c>
      <c r="AD37" s="79">
        <f t="shared" si="12"/>
        <v>0</v>
      </c>
      <c r="AE37" s="79">
        <f t="shared" si="13"/>
        <v>40.5</v>
      </c>
      <c r="AF37" s="28">
        <f t="shared" si="14"/>
        <v>72</v>
      </c>
      <c r="AG37" s="28">
        <f t="shared" si="19"/>
        <v>112.5</v>
      </c>
      <c r="AH37" s="29">
        <f t="shared" si="20"/>
        <v>2.7</v>
      </c>
      <c r="AI37" s="29">
        <f t="shared" si="21"/>
        <v>2.7</v>
      </c>
      <c r="AJ37" s="29">
        <f t="shared" si="22"/>
        <v>5.9210526315789478</v>
      </c>
      <c r="AK37" s="29">
        <f t="shared" si="23"/>
        <v>0</v>
      </c>
      <c r="AL37" s="26">
        <f t="shared" si="24"/>
        <v>0</v>
      </c>
      <c r="AM37" s="24"/>
    </row>
    <row r="38" spans="1:39" ht="13.5">
      <c r="A38" s="30">
        <v>731</v>
      </c>
      <c r="B38" s="21"/>
      <c r="C38" s="21" t="s">
        <v>56</v>
      </c>
      <c r="D38" s="21"/>
      <c r="E38" s="30">
        <v>37426</v>
      </c>
      <c r="F38" s="21" t="s">
        <v>80</v>
      </c>
      <c r="G38" s="22">
        <v>3</v>
      </c>
      <c r="H38" s="128"/>
      <c r="I38" s="22"/>
      <c r="J38" s="22"/>
      <c r="K38" s="22"/>
      <c r="L38" s="21"/>
      <c r="M38" s="128"/>
      <c r="N38" s="22"/>
      <c r="O38" s="22"/>
      <c r="P38" s="22"/>
      <c r="Q38" s="22"/>
      <c r="R38" s="122"/>
      <c r="S38" s="22"/>
      <c r="T38" s="77">
        <v>9</v>
      </c>
      <c r="U38" s="22">
        <v>0</v>
      </c>
      <c r="V38" s="22"/>
      <c r="W38" s="25">
        <f t="shared" si="15"/>
        <v>9</v>
      </c>
      <c r="X38" s="26">
        <f t="shared" si="16"/>
        <v>16</v>
      </c>
      <c r="Y38" s="27">
        <f t="shared" si="17"/>
        <v>0.36</v>
      </c>
      <c r="Z38" s="27">
        <f t="shared" si="18"/>
        <v>0.36</v>
      </c>
      <c r="AA38" s="79">
        <f t="shared" si="9"/>
        <v>0</v>
      </c>
      <c r="AB38" s="79">
        <f t="shared" si="10"/>
        <v>27</v>
      </c>
      <c r="AC38" s="79">
        <f t="shared" si="11"/>
        <v>0</v>
      </c>
      <c r="AD38" s="79">
        <f t="shared" si="12"/>
        <v>0</v>
      </c>
      <c r="AE38" s="79">
        <f t="shared" si="13"/>
        <v>27</v>
      </c>
      <c r="AF38" s="28">
        <f t="shared" si="14"/>
        <v>48</v>
      </c>
      <c r="AG38" s="28">
        <f t="shared" si="19"/>
        <v>75</v>
      </c>
      <c r="AH38" s="29">
        <f t="shared" si="20"/>
        <v>1.8</v>
      </c>
      <c r="AI38" s="29">
        <f t="shared" si="21"/>
        <v>1.8</v>
      </c>
      <c r="AJ38" s="29">
        <f t="shared" si="22"/>
        <v>3.9473684210526314</v>
      </c>
      <c r="AK38" s="29">
        <f t="shared" si="23"/>
        <v>0</v>
      </c>
      <c r="AL38" s="26">
        <f t="shared" si="24"/>
        <v>0</v>
      </c>
      <c r="AM38" s="24"/>
    </row>
    <row r="39" spans="1:39" ht="13.5">
      <c r="A39" s="30"/>
      <c r="B39" s="21"/>
      <c r="C39" s="21" t="s">
        <v>56</v>
      </c>
      <c r="D39" s="21"/>
      <c r="E39" s="30">
        <v>37427</v>
      </c>
      <c r="F39" s="137" t="s">
        <v>89</v>
      </c>
      <c r="G39" s="150">
        <v>10</v>
      </c>
      <c r="H39" s="128"/>
      <c r="I39" s="22"/>
      <c r="J39" s="22"/>
      <c r="K39" s="22"/>
      <c r="L39" s="21"/>
      <c r="M39" s="128"/>
      <c r="N39" s="128"/>
      <c r="O39" s="128"/>
      <c r="P39" s="128"/>
      <c r="Q39" s="22"/>
      <c r="R39" s="122"/>
      <c r="S39" s="22"/>
      <c r="T39" s="77">
        <v>0</v>
      </c>
      <c r="U39" s="22">
        <v>0</v>
      </c>
      <c r="V39" s="22"/>
      <c r="W39" s="25">
        <f t="shared" si="15"/>
        <v>0</v>
      </c>
      <c r="X39" s="26">
        <f t="shared" si="16"/>
        <v>25</v>
      </c>
      <c r="Y39" s="27">
        <f t="shared" si="17"/>
        <v>0</v>
      </c>
      <c r="Z39" s="27">
        <f t="shared" si="18"/>
        <v>0</v>
      </c>
      <c r="AA39" s="79">
        <f t="shared" si="9"/>
        <v>0</v>
      </c>
      <c r="AB39" s="79">
        <f t="shared" si="10"/>
        <v>0</v>
      </c>
      <c r="AC39" s="79">
        <f t="shared" si="11"/>
        <v>0</v>
      </c>
      <c r="AD39" s="79">
        <f t="shared" si="12"/>
        <v>0</v>
      </c>
      <c r="AE39" s="79">
        <f t="shared" si="13"/>
        <v>0</v>
      </c>
      <c r="AF39" s="28">
        <f t="shared" si="14"/>
        <v>250</v>
      </c>
      <c r="AG39" s="28">
        <f t="shared" si="19"/>
        <v>250</v>
      </c>
      <c r="AH39" s="29">
        <f t="shared" si="20"/>
        <v>0</v>
      </c>
      <c r="AI39" s="29">
        <f t="shared" si="21"/>
        <v>0</v>
      </c>
      <c r="AJ39" s="29">
        <f t="shared" si="22"/>
        <v>13.157894736842104</v>
      </c>
      <c r="AK39" s="29">
        <f t="shared" si="23"/>
        <v>0</v>
      </c>
      <c r="AL39" s="26">
        <f t="shared" si="24"/>
        <v>0</v>
      </c>
      <c r="AM39" s="24"/>
    </row>
    <row r="40" spans="1:39" ht="12.75" customHeight="1">
      <c r="A40" s="30"/>
      <c r="B40" s="21"/>
      <c r="C40" s="21" t="s">
        <v>56</v>
      </c>
      <c r="D40" s="21"/>
      <c r="E40" s="30" t="s">
        <v>115</v>
      </c>
      <c r="F40" s="137" t="s">
        <v>90</v>
      </c>
      <c r="G40" s="150">
        <v>3</v>
      </c>
      <c r="H40" s="128"/>
      <c r="I40" s="22"/>
      <c r="J40" s="22"/>
      <c r="K40" s="22"/>
      <c r="L40" s="21"/>
      <c r="M40" s="128"/>
      <c r="N40" s="22"/>
      <c r="O40" s="22"/>
      <c r="P40" s="22"/>
      <c r="Q40" s="22"/>
      <c r="R40" s="122"/>
      <c r="S40" s="22"/>
      <c r="T40" s="77">
        <v>9</v>
      </c>
      <c r="U40" s="22">
        <v>0</v>
      </c>
      <c r="V40" s="22"/>
      <c r="W40" s="25">
        <f>+SUM(S40:V40)</f>
        <v>9</v>
      </c>
      <c r="X40" s="26">
        <f>25-SUM(S40:V40)</f>
        <v>16</v>
      </c>
      <c r="Y40" s="27">
        <f>+W40/(W40+X40)</f>
        <v>0.36</v>
      </c>
      <c r="Z40" s="27">
        <f>+SUM(S40:U40)/SUM(W40:X40)</f>
        <v>0.36</v>
      </c>
      <c r="AA40" s="79">
        <f t="shared" si="9"/>
        <v>0</v>
      </c>
      <c r="AB40" s="79">
        <f t="shared" si="10"/>
        <v>27</v>
      </c>
      <c r="AC40" s="79">
        <f t="shared" si="11"/>
        <v>0</v>
      </c>
      <c r="AD40" s="79">
        <f t="shared" si="12"/>
        <v>0</v>
      </c>
      <c r="AE40" s="79">
        <f t="shared" si="13"/>
        <v>27</v>
      </c>
      <c r="AF40" s="28">
        <f t="shared" si="14"/>
        <v>48</v>
      </c>
      <c r="AG40" s="28">
        <f>+AE40+AF40</f>
        <v>75</v>
      </c>
      <c r="AH40" s="29">
        <f>+SUM(AA40:AC40)/15</f>
        <v>1.8</v>
      </c>
      <c r="AI40" s="29">
        <f>+AE40/15</f>
        <v>1.8</v>
      </c>
      <c r="AJ40" s="29">
        <f>+(AG40)/19</f>
        <v>3.9473684210526314</v>
      </c>
      <c r="AK40" s="29">
        <f>IF(W40=0,R40,(((I40+N40)*AA40+(J40+O40)*AB40+(K40+P40)*AC40+(L40+Q40)*AD40)*3)/10)</f>
        <v>0</v>
      </c>
      <c r="AL40" s="26">
        <f>+AK40/72</f>
        <v>0</v>
      </c>
      <c r="AM40" s="24"/>
    </row>
    <row r="41" spans="1:39" ht="13.5">
      <c r="A41" s="30">
        <v>731</v>
      </c>
      <c r="B41" s="21"/>
      <c r="C41" s="21" t="s">
        <v>56</v>
      </c>
      <c r="D41" s="21"/>
      <c r="E41" s="30">
        <v>37429</v>
      </c>
      <c r="F41" s="21" t="s">
        <v>82</v>
      </c>
      <c r="G41" s="22">
        <v>4.5</v>
      </c>
      <c r="H41" s="128"/>
      <c r="I41" s="22"/>
      <c r="J41" s="22"/>
      <c r="K41" s="22"/>
      <c r="L41" s="21"/>
      <c r="M41" s="128"/>
      <c r="N41" s="22"/>
      <c r="O41" s="22"/>
      <c r="P41" s="22"/>
      <c r="Q41" s="22"/>
      <c r="R41" s="122"/>
      <c r="S41" s="22"/>
      <c r="T41" s="77">
        <v>9</v>
      </c>
      <c r="U41" s="22">
        <v>0</v>
      </c>
      <c r="V41" s="22"/>
      <c r="W41" s="25">
        <f t="shared" si="15"/>
        <v>9</v>
      </c>
      <c r="X41" s="26">
        <f t="shared" si="16"/>
        <v>16</v>
      </c>
      <c r="Y41" s="27">
        <f t="shared" si="17"/>
        <v>0.36</v>
      </c>
      <c r="Z41" s="27">
        <f t="shared" si="18"/>
        <v>0.36</v>
      </c>
      <c r="AA41" s="79">
        <f t="shared" si="9"/>
        <v>0</v>
      </c>
      <c r="AB41" s="79">
        <f t="shared" si="10"/>
        <v>40.5</v>
      </c>
      <c r="AC41" s="79">
        <f t="shared" si="11"/>
        <v>0</v>
      </c>
      <c r="AD41" s="79">
        <f t="shared" si="12"/>
        <v>0</v>
      </c>
      <c r="AE41" s="79">
        <f t="shared" si="13"/>
        <v>40.5</v>
      </c>
      <c r="AF41" s="28">
        <f t="shared" si="14"/>
        <v>72</v>
      </c>
      <c r="AG41" s="28">
        <f t="shared" si="19"/>
        <v>112.5</v>
      </c>
      <c r="AH41" s="29">
        <f t="shared" si="20"/>
        <v>2.7</v>
      </c>
      <c r="AI41" s="29">
        <f t="shared" si="21"/>
        <v>2.7</v>
      </c>
      <c r="AJ41" s="29">
        <f t="shared" si="22"/>
        <v>5.9210526315789478</v>
      </c>
      <c r="AK41" s="29">
        <f t="shared" si="23"/>
        <v>0</v>
      </c>
      <c r="AL41" s="26">
        <f t="shared" si="24"/>
        <v>0</v>
      </c>
      <c r="AM41" s="24"/>
    </row>
    <row r="42" spans="1:39" ht="13.5">
      <c r="A42" s="30">
        <v>731</v>
      </c>
      <c r="B42" s="21"/>
      <c r="C42" s="21" t="s">
        <v>56</v>
      </c>
      <c r="D42" s="21"/>
      <c r="E42" s="30">
        <v>37430</v>
      </c>
      <c r="F42" s="21" t="s">
        <v>83</v>
      </c>
      <c r="G42" s="22">
        <v>4.5</v>
      </c>
      <c r="H42" s="128"/>
      <c r="I42" s="22"/>
      <c r="J42" s="22"/>
      <c r="K42" s="22"/>
      <c r="L42" s="21"/>
      <c r="M42" s="128"/>
      <c r="N42" s="22"/>
      <c r="O42" s="22"/>
      <c r="P42" s="22"/>
      <c r="Q42" s="22"/>
      <c r="R42" s="122"/>
      <c r="S42" s="22"/>
      <c r="T42" s="77">
        <v>9</v>
      </c>
      <c r="U42" s="22">
        <v>0</v>
      </c>
      <c r="V42" s="22"/>
      <c r="W42" s="25">
        <f t="shared" si="15"/>
        <v>9</v>
      </c>
      <c r="X42" s="26">
        <f t="shared" si="16"/>
        <v>16</v>
      </c>
      <c r="Y42" s="27">
        <f t="shared" si="17"/>
        <v>0.36</v>
      </c>
      <c r="Z42" s="27">
        <f t="shared" si="18"/>
        <v>0.36</v>
      </c>
      <c r="AA42" s="79">
        <f t="shared" si="9"/>
        <v>0</v>
      </c>
      <c r="AB42" s="79">
        <f t="shared" si="10"/>
        <v>40.5</v>
      </c>
      <c r="AC42" s="79">
        <f t="shared" si="11"/>
        <v>0</v>
      </c>
      <c r="AD42" s="79">
        <f t="shared" si="12"/>
        <v>0</v>
      </c>
      <c r="AE42" s="79">
        <f t="shared" si="13"/>
        <v>40.5</v>
      </c>
      <c r="AF42" s="28">
        <f t="shared" si="14"/>
        <v>72</v>
      </c>
      <c r="AG42" s="28">
        <f t="shared" si="19"/>
        <v>112.5</v>
      </c>
      <c r="AH42" s="29">
        <f t="shared" si="20"/>
        <v>2.7</v>
      </c>
      <c r="AI42" s="29">
        <f t="shared" si="21"/>
        <v>2.7</v>
      </c>
      <c r="AJ42" s="29">
        <f t="shared" si="22"/>
        <v>5.9210526315789478</v>
      </c>
      <c r="AK42" s="29">
        <f t="shared" si="23"/>
        <v>0</v>
      </c>
      <c r="AL42" s="26">
        <f t="shared" si="24"/>
        <v>0</v>
      </c>
      <c r="AM42" s="24"/>
    </row>
    <row r="43" spans="1:39" ht="13.5">
      <c r="A43" s="30">
        <v>731</v>
      </c>
      <c r="B43" s="21"/>
      <c r="C43" s="21" t="s">
        <v>56</v>
      </c>
      <c r="D43" s="21"/>
      <c r="E43" s="30">
        <v>37431</v>
      </c>
      <c r="F43" s="21" t="s">
        <v>86</v>
      </c>
      <c r="G43" s="22">
        <v>4.5</v>
      </c>
      <c r="H43" s="128"/>
      <c r="I43" s="22"/>
      <c r="J43" s="22"/>
      <c r="K43" s="22"/>
      <c r="L43" s="21"/>
      <c r="M43" s="128"/>
      <c r="N43" s="22"/>
      <c r="O43" s="22"/>
      <c r="P43" s="22"/>
      <c r="Q43" s="22"/>
      <c r="R43" s="122"/>
      <c r="S43" s="22"/>
      <c r="T43" s="77">
        <v>9</v>
      </c>
      <c r="U43" s="22">
        <v>0</v>
      </c>
      <c r="V43" s="22"/>
      <c r="W43" s="25">
        <f t="shared" si="15"/>
        <v>9</v>
      </c>
      <c r="X43" s="26">
        <f t="shared" si="16"/>
        <v>16</v>
      </c>
      <c r="Y43" s="27">
        <f t="shared" si="17"/>
        <v>0.36</v>
      </c>
      <c r="Z43" s="27">
        <f t="shared" si="18"/>
        <v>0.36</v>
      </c>
      <c r="AA43" s="79">
        <f t="shared" si="9"/>
        <v>0</v>
      </c>
      <c r="AB43" s="79">
        <f t="shared" si="10"/>
        <v>40.5</v>
      </c>
      <c r="AC43" s="79">
        <f t="shared" si="11"/>
        <v>0</v>
      </c>
      <c r="AD43" s="79">
        <f t="shared" si="12"/>
        <v>0</v>
      </c>
      <c r="AE43" s="79">
        <f t="shared" si="13"/>
        <v>40.5</v>
      </c>
      <c r="AF43" s="28">
        <f t="shared" si="14"/>
        <v>72</v>
      </c>
      <c r="AG43" s="28">
        <f t="shared" si="19"/>
        <v>112.5</v>
      </c>
      <c r="AH43" s="29">
        <f t="shared" si="20"/>
        <v>2.7</v>
      </c>
      <c r="AI43" s="29">
        <f t="shared" si="21"/>
        <v>2.7</v>
      </c>
      <c r="AJ43" s="29">
        <f t="shared" si="22"/>
        <v>5.9210526315789478</v>
      </c>
      <c r="AK43" s="29">
        <f t="shared" si="23"/>
        <v>0</v>
      </c>
      <c r="AL43" s="26">
        <f t="shared" si="24"/>
        <v>0</v>
      </c>
      <c r="AM43" s="24"/>
    </row>
    <row r="44" spans="1:39" ht="13.5">
      <c r="A44" s="30">
        <v>731</v>
      </c>
      <c r="B44" s="21"/>
      <c r="C44" s="21" t="s">
        <v>56</v>
      </c>
      <c r="D44" s="21"/>
      <c r="E44" s="30">
        <v>37432</v>
      </c>
      <c r="F44" s="21" t="s">
        <v>84</v>
      </c>
      <c r="G44" s="22">
        <v>4.5</v>
      </c>
      <c r="H44" s="128"/>
      <c r="I44" s="22"/>
      <c r="J44" s="22"/>
      <c r="K44" s="22"/>
      <c r="L44" s="21"/>
      <c r="M44" s="128"/>
      <c r="N44" s="22"/>
      <c r="O44" s="22"/>
      <c r="P44" s="22"/>
      <c r="Q44" s="22"/>
      <c r="R44" s="122"/>
      <c r="S44" s="22"/>
      <c r="T44" s="77">
        <v>9</v>
      </c>
      <c r="U44" s="22">
        <v>0</v>
      </c>
      <c r="V44" s="22"/>
      <c r="W44" s="25">
        <f t="shared" si="15"/>
        <v>9</v>
      </c>
      <c r="X44" s="26">
        <f t="shared" si="16"/>
        <v>16</v>
      </c>
      <c r="Y44" s="27">
        <f t="shared" si="17"/>
        <v>0.36</v>
      </c>
      <c r="Z44" s="27">
        <f t="shared" si="18"/>
        <v>0.36</v>
      </c>
      <c r="AA44" s="79">
        <f t="shared" si="9"/>
        <v>0</v>
      </c>
      <c r="AB44" s="79">
        <f t="shared" si="10"/>
        <v>40.5</v>
      </c>
      <c r="AC44" s="79">
        <f t="shared" si="11"/>
        <v>0</v>
      </c>
      <c r="AD44" s="79">
        <f t="shared" si="12"/>
        <v>0</v>
      </c>
      <c r="AE44" s="79">
        <f t="shared" si="13"/>
        <v>40.5</v>
      </c>
      <c r="AF44" s="28">
        <f t="shared" si="14"/>
        <v>72</v>
      </c>
      <c r="AG44" s="28">
        <f t="shared" si="19"/>
        <v>112.5</v>
      </c>
      <c r="AH44" s="29">
        <f t="shared" si="20"/>
        <v>2.7</v>
      </c>
      <c r="AI44" s="29">
        <f t="shared" si="21"/>
        <v>2.7</v>
      </c>
      <c r="AJ44" s="29">
        <f t="shared" si="22"/>
        <v>5.9210526315789478</v>
      </c>
      <c r="AK44" s="29">
        <f t="shared" si="23"/>
        <v>0</v>
      </c>
      <c r="AL44" s="26">
        <f t="shared" si="24"/>
        <v>0</v>
      </c>
      <c r="AM44" s="24"/>
    </row>
    <row r="45" spans="1:39" ht="13.5">
      <c r="A45" s="30">
        <v>731</v>
      </c>
      <c r="B45" s="21"/>
      <c r="C45" s="21" t="s">
        <v>56</v>
      </c>
      <c r="D45" s="21"/>
      <c r="E45" s="30">
        <v>37433</v>
      </c>
      <c r="F45" s="21" t="s">
        <v>85</v>
      </c>
      <c r="G45" s="22">
        <v>6</v>
      </c>
      <c r="H45" s="128"/>
      <c r="I45" s="22"/>
      <c r="J45" s="22"/>
      <c r="K45" s="22"/>
      <c r="L45" s="21"/>
      <c r="M45" s="128"/>
      <c r="N45" s="22"/>
      <c r="O45" s="22"/>
      <c r="P45" s="22"/>
      <c r="Q45" s="22"/>
      <c r="R45" s="122"/>
      <c r="S45" s="22"/>
      <c r="T45" s="77">
        <v>9</v>
      </c>
      <c r="U45" s="22">
        <v>0</v>
      </c>
      <c r="V45" s="22"/>
      <c r="W45" s="25">
        <f t="shared" si="15"/>
        <v>9</v>
      </c>
      <c r="X45" s="26">
        <f t="shared" si="16"/>
        <v>16</v>
      </c>
      <c r="Y45" s="27">
        <f t="shared" si="17"/>
        <v>0.36</v>
      </c>
      <c r="Z45" s="27">
        <f t="shared" si="18"/>
        <v>0.36</v>
      </c>
      <c r="AA45" s="79">
        <f t="shared" si="9"/>
        <v>0</v>
      </c>
      <c r="AB45" s="79">
        <f t="shared" si="10"/>
        <v>54</v>
      </c>
      <c r="AC45" s="79">
        <f t="shared" si="11"/>
        <v>0</v>
      </c>
      <c r="AD45" s="79">
        <f t="shared" si="12"/>
        <v>0</v>
      </c>
      <c r="AE45" s="79">
        <f t="shared" si="13"/>
        <v>54</v>
      </c>
      <c r="AF45" s="28">
        <f t="shared" si="14"/>
        <v>96</v>
      </c>
      <c r="AG45" s="28">
        <f t="shared" si="19"/>
        <v>150</v>
      </c>
      <c r="AH45" s="29">
        <f t="shared" si="20"/>
        <v>3.6</v>
      </c>
      <c r="AI45" s="29">
        <f t="shared" si="21"/>
        <v>3.6</v>
      </c>
      <c r="AJ45" s="29">
        <f t="shared" si="22"/>
        <v>7.8947368421052628</v>
      </c>
      <c r="AK45" s="29">
        <f t="shared" si="23"/>
        <v>0</v>
      </c>
      <c r="AL45" s="26">
        <f t="shared" si="24"/>
        <v>0</v>
      </c>
      <c r="AM45" s="24"/>
    </row>
    <row r="46" spans="1:39" ht="13.5">
      <c r="A46" s="30">
        <v>731</v>
      </c>
      <c r="B46" s="21"/>
      <c r="C46" s="21" t="s">
        <v>56</v>
      </c>
      <c r="D46" s="21"/>
      <c r="E46" s="30">
        <v>37434</v>
      </c>
      <c r="F46" s="21" t="s">
        <v>54</v>
      </c>
      <c r="G46" s="22">
        <v>3</v>
      </c>
      <c r="H46" s="128"/>
      <c r="I46" s="22"/>
      <c r="J46" s="22"/>
      <c r="K46" s="22"/>
      <c r="L46" s="21"/>
      <c r="M46" s="128"/>
      <c r="N46" s="22"/>
      <c r="O46" s="22"/>
      <c r="P46" s="22"/>
      <c r="Q46" s="22"/>
      <c r="R46" s="122"/>
      <c r="S46" s="22"/>
      <c r="T46" s="77">
        <v>9</v>
      </c>
      <c r="U46" s="22">
        <v>0</v>
      </c>
      <c r="V46" s="22"/>
      <c r="W46" s="25">
        <f t="shared" si="15"/>
        <v>9</v>
      </c>
      <c r="X46" s="26">
        <f t="shared" si="16"/>
        <v>16</v>
      </c>
      <c r="Y46" s="27">
        <f t="shared" si="17"/>
        <v>0.36</v>
      </c>
      <c r="Z46" s="27">
        <f t="shared" si="18"/>
        <v>0.36</v>
      </c>
      <c r="AA46" s="79">
        <f t="shared" si="9"/>
        <v>0</v>
      </c>
      <c r="AB46" s="79">
        <f t="shared" si="10"/>
        <v>27</v>
      </c>
      <c r="AC46" s="79">
        <f t="shared" si="11"/>
        <v>0</v>
      </c>
      <c r="AD46" s="79">
        <f t="shared" si="12"/>
        <v>0</v>
      </c>
      <c r="AE46" s="79">
        <f t="shared" si="13"/>
        <v>27</v>
      </c>
      <c r="AF46" s="28">
        <f t="shared" si="14"/>
        <v>48</v>
      </c>
      <c r="AG46" s="28">
        <f t="shared" si="19"/>
        <v>75</v>
      </c>
      <c r="AH46" s="29">
        <f t="shared" si="20"/>
        <v>1.8</v>
      </c>
      <c r="AI46" s="29">
        <f t="shared" si="21"/>
        <v>1.8</v>
      </c>
      <c r="AJ46" s="29">
        <f t="shared" si="22"/>
        <v>3.9473684210526314</v>
      </c>
      <c r="AK46" s="29">
        <f t="shared" si="23"/>
        <v>0</v>
      </c>
      <c r="AL46" s="26">
        <f t="shared" si="24"/>
        <v>0</v>
      </c>
      <c r="AM46" s="24"/>
    </row>
    <row r="47" spans="1:39" ht="13.5">
      <c r="A47" s="30">
        <v>731</v>
      </c>
      <c r="B47" s="21"/>
      <c r="C47" s="21" t="s">
        <v>56</v>
      </c>
      <c r="D47" s="21"/>
      <c r="E47" s="30">
        <v>37435</v>
      </c>
      <c r="F47" s="21" t="s">
        <v>75</v>
      </c>
      <c r="G47" s="22">
        <v>3</v>
      </c>
      <c r="H47" s="128"/>
      <c r="I47" s="22"/>
      <c r="J47" s="22"/>
      <c r="K47" s="22"/>
      <c r="L47" s="21"/>
      <c r="M47" s="128"/>
      <c r="N47" s="22"/>
      <c r="O47" s="22"/>
      <c r="P47" s="22"/>
      <c r="Q47" s="22"/>
      <c r="R47" s="122"/>
      <c r="S47" s="22"/>
      <c r="T47" s="77">
        <v>9</v>
      </c>
      <c r="U47" s="22">
        <v>0</v>
      </c>
      <c r="V47" s="22"/>
      <c r="W47" s="25">
        <f t="shared" si="15"/>
        <v>9</v>
      </c>
      <c r="X47" s="26">
        <f t="shared" si="16"/>
        <v>16</v>
      </c>
      <c r="Y47" s="27">
        <f t="shared" si="17"/>
        <v>0.36</v>
      </c>
      <c r="Z47" s="27">
        <f t="shared" si="18"/>
        <v>0.36</v>
      </c>
      <c r="AA47" s="79">
        <f t="shared" si="9"/>
        <v>0</v>
      </c>
      <c r="AB47" s="79">
        <f t="shared" si="10"/>
        <v>27</v>
      </c>
      <c r="AC47" s="79">
        <f t="shared" si="11"/>
        <v>0</v>
      </c>
      <c r="AD47" s="79">
        <f t="shared" si="12"/>
        <v>0</v>
      </c>
      <c r="AE47" s="79">
        <f t="shared" si="13"/>
        <v>27</v>
      </c>
      <c r="AF47" s="28">
        <f t="shared" si="14"/>
        <v>48</v>
      </c>
      <c r="AG47" s="28">
        <f t="shared" si="19"/>
        <v>75</v>
      </c>
      <c r="AH47" s="29">
        <f t="shared" si="20"/>
        <v>1.8</v>
      </c>
      <c r="AI47" s="29">
        <f t="shared" si="21"/>
        <v>1.8</v>
      </c>
      <c r="AJ47" s="29">
        <f t="shared" si="22"/>
        <v>3.9473684210526314</v>
      </c>
      <c r="AK47" s="29">
        <f t="shared" si="23"/>
        <v>0</v>
      </c>
      <c r="AL47" s="26">
        <f t="shared" si="24"/>
        <v>0</v>
      </c>
      <c r="AM47" s="18"/>
    </row>
    <row r="48" spans="1:39" ht="13.5">
      <c r="A48" s="30"/>
      <c r="B48" s="21"/>
      <c r="C48" s="21" t="s">
        <v>56</v>
      </c>
      <c r="D48" s="21"/>
      <c r="E48" s="30"/>
      <c r="F48" s="21" t="s">
        <v>145</v>
      </c>
      <c r="G48" s="22">
        <v>15</v>
      </c>
      <c r="H48" s="128"/>
      <c r="I48" s="22"/>
      <c r="J48" s="22"/>
      <c r="K48" s="22"/>
      <c r="L48" s="21"/>
      <c r="M48" s="128"/>
      <c r="N48" s="22"/>
      <c r="O48" s="22"/>
      <c r="P48" s="22"/>
      <c r="Q48" s="22"/>
      <c r="R48" s="122"/>
      <c r="S48" s="22"/>
      <c r="T48" s="77"/>
      <c r="U48" s="22"/>
      <c r="V48" s="22"/>
      <c r="W48" s="25">
        <v>0</v>
      </c>
      <c r="X48" s="26"/>
      <c r="Y48" s="27"/>
      <c r="Z48" s="27"/>
      <c r="AA48" s="79">
        <f t="shared" si="9"/>
        <v>0</v>
      </c>
      <c r="AB48" s="79"/>
      <c r="AC48" s="79"/>
      <c r="AD48" s="79">
        <f t="shared" si="12"/>
        <v>0</v>
      </c>
      <c r="AE48" s="79"/>
      <c r="AF48" s="28"/>
      <c r="AG48" s="28"/>
      <c r="AH48" s="29"/>
      <c r="AI48" s="29"/>
      <c r="AJ48" s="29"/>
      <c r="AK48" s="29"/>
      <c r="AL48" s="26"/>
      <c r="AM48" s="18"/>
    </row>
    <row r="49" spans="1:40" s="75" customFormat="1" ht="6" customHeight="1">
      <c r="A49" s="65"/>
      <c r="B49" s="66"/>
      <c r="C49" s="66"/>
      <c r="D49" s="66"/>
      <c r="E49" s="65"/>
      <c r="F49" s="66"/>
      <c r="G49" s="67"/>
      <c r="H49" s="68"/>
      <c r="I49" s="67"/>
      <c r="J49" s="67"/>
      <c r="K49" s="67"/>
      <c r="L49" s="66"/>
      <c r="M49" s="68"/>
      <c r="N49" s="67"/>
      <c r="O49" s="67"/>
      <c r="P49" s="67"/>
      <c r="Q49" s="67"/>
      <c r="R49" s="122"/>
      <c r="S49" s="67"/>
      <c r="T49" s="67"/>
      <c r="U49" s="67"/>
      <c r="V49" s="67"/>
      <c r="W49" s="69"/>
      <c r="X49" s="70"/>
      <c r="Y49" s="71"/>
      <c r="Z49" s="71"/>
      <c r="AA49" s="80"/>
      <c r="AB49" s="80"/>
      <c r="AC49" s="80"/>
      <c r="AD49" s="80"/>
      <c r="AE49" s="80"/>
      <c r="AF49" s="72"/>
      <c r="AG49" s="72"/>
      <c r="AH49" s="73"/>
      <c r="AI49" s="73"/>
      <c r="AJ49" s="73"/>
      <c r="AK49" s="73"/>
      <c r="AL49" s="70"/>
      <c r="AM49" s="76"/>
    </row>
    <row r="50" spans="1:40" ht="13.5">
      <c r="A50" s="30"/>
      <c r="B50" s="21"/>
      <c r="C50" s="21" t="s">
        <v>60</v>
      </c>
      <c r="D50" s="21"/>
      <c r="E50" s="30">
        <v>37436</v>
      </c>
      <c r="F50" s="21" t="s">
        <v>91</v>
      </c>
      <c r="G50" s="22">
        <v>15</v>
      </c>
      <c r="H50" s="23"/>
      <c r="I50" s="23"/>
      <c r="J50" s="22"/>
      <c r="K50" s="23"/>
      <c r="L50" s="21">
        <v>0.9</v>
      </c>
      <c r="M50" s="23"/>
      <c r="N50" s="22"/>
      <c r="O50" s="22"/>
      <c r="P50" s="22"/>
      <c r="Q50" s="22">
        <v>0.9</v>
      </c>
      <c r="R50" s="122"/>
      <c r="S50" s="22">
        <v>0</v>
      </c>
      <c r="T50" s="77">
        <v>0</v>
      </c>
      <c r="U50" s="22">
        <v>0</v>
      </c>
      <c r="V50" s="22">
        <v>6.6666670000000003</v>
      </c>
      <c r="W50" s="25">
        <f t="shared" si="15"/>
        <v>6.6666670000000003</v>
      </c>
      <c r="X50" s="26">
        <f t="shared" si="16"/>
        <v>18.333333</v>
      </c>
      <c r="Y50" s="27">
        <f t="shared" si="17"/>
        <v>0.26666667999999999</v>
      </c>
      <c r="Z50" s="27">
        <f t="shared" si="18"/>
        <v>0</v>
      </c>
      <c r="AA50" s="79">
        <f t="shared" si="9"/>
        <v>0</v>
      </c>
      <c r="AB50" s="79">
        <f t="shared" si="10"/>
        <v>0</v>
      </c>
      <c r="AC50" s="79">
        <f t="shared" si="11"/>
        <v>0</v>
      </c>
      <c r="AD50" s="79">
        <f t="shared" si="12"/>
        <v>100.000005</v>
      </c>
      <c r="AE50" s="79">
        <f t="shared" si="13"/>
        <v>100.000005</v>
      </c>
      <c r="AF50" s="28">
        <f t="shared" si="14"/>
        <v>274.99999500000001</v>
      </c>
      <c r="AG50" s="28">
        <f t="shared" si="19"/>
        <v>375</v>
      </c>
      <c r="AH50" s="29">
        <f t="shared" si="20"/>
        <v>0</v>
      </c>
      <c r="AI50" s="29">
        <f t="shared" si="21"/>
        <v>6.6666670000000003</v>
      </c>
      <c r="AJ50" s="29">
        <f t="shared" si="22"/>
        <v>19.736842105263158</v>
      </c>
      <c r="AK50" s="152">
        <v>30</v>
      </c>
      <c r="AL50" s="26">
        <f t="shared" si="24"/>
        <v>0.41666666666666669</v>
      </c>
      <c r="AM50" s="24"/>
      <c r="AN50" s="2" t="s">
        <v>215</v>
      </c>
    </row>
    <row r="51" spans="1:40" s="103" customFormat="1">
      <c r="C51" s="110"/>
      <c r="D51" s="110"/>
      <c r="E51" s="110"/>
      <c r="G51" s="111"/>
      <c r="H51" s="111"/>
      <c r="M51" s="111"/>
      <c r="R51" s="123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04">
        <v>30</v>
      </c>
      <c r="AL51" s="104">
        <v>0.63</v>
      </c>
    </row>
    <row r="52" spans="1:40" ht="13.5" customHeight="1">
      <c r="H52" s="125"/>
    </row>
    <row r="53" spans="1:40" ht="12" customHeight="1">
      <c r="H53" s="2"/>
      <c r="N53" s="144"/>
    </row>
    <row r="54" spans="1:40">
      <c r="N54" s="146"/>
    </row>
    <row r="58" spans="1:40">
      <c r="G58" s="2"/>
      <c r="H58" s="2"/>
    </row>
    <row r="59" spans="1:40">
      <c r="G59" s="147"/>
      <c r="H59" s="2"/>
    </row>
    <row r="60" spans="1:40">
      <c r="G60" s="148"/>
    </row>
  </sheetData>
  <mergeCells count="38">
    <mergeCell ref="A8:A9"/>
    <mergeCell ref="B8:B9"/>
    <mergeCell ref="C8:C9"/>
    <mergeCell ref="D8:D9"/>
    <mergeCell ref="B6:G6"/>
    <mergeCell ref="B7:G7"/>
    <mergeCell ref="A1:Y1"/>
    <mergeCell ref="A3:Q3"/>
    <mergeCell ref="A4:Q4"/>
    <mergeCell ref="R6:AK6"/>
    <mergeCell ref="A6:A7"/>
    <mergeCell ref="H6:Q6"/>
    <mergeCell ref="H7:L7"/>
    <mergeCell ref="M7:Q7"/>
    <mergeCell ref="AM8:AM9"/>
    <mergeCell ref="X8:X9"/>
    <mergeCell ref="Y8:Y9"/>
    <mergeCell ref="Z8:Z9"/>
    <mergeCell ref="AA8:AE8"/>
    <mergeCell ref="AL7:AL9"/>
    <mergeCell ref="AH8:AH9"/>
    <mergeCell ref="AK7:AK9"/>
    <mergeCell ref="H8:H9"/>
    <mergeCell ref="I8:L8"/>
    <mergeCell ref="F8:F9"/>
    <mergeCell ref="E8:E9"/>
    <mergeCell ref="I10:Q15"/>
    <mergeCell ref="G8:G9"/>
    <mergeCell ref="I17:Q20"/>
    <mergeCell ref="AF8:AF9"/>
    <mergeCell ref="S7:AJ7"/>
    <mergeCell ref="AG8:AG9"/>
    <mergeCell ref="AJ8:AJ9"/>
    <mergeCell ref="AI8:AI9"/>
    <mergeCell ref="M8:M9"/>
    <mergeCell ref="N8:Q8"/>
    <mergeCell ref="R7:R9"/>
    <mergeCell ref="S8:W8"/>
  </mergeCells>
  <pageMargins left="0.18" right="0.17" top="0.21" bottom="0.17" header="0" footer="0"/>
  <pageSetup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Inici</vt:lpstr>
      <vt:lpstr>Grau Presencial</vt:lpstr>
      <vt:lpstr>Grau Semipresencial</vt:lpstr>
      <vt:lpstr>Master 60</vt:lpstr>
      <vt:lpstr>Master 120</vt:lpstr>
      <vt:lpstr>'Grau Presencial'!_3Àrea_d_impressió</vt:lpstr>
      <vt:lpstr>'Grau Semipresencial'!_4Àrea_d_impressió</vt:lpstr>
      <vt:lpstr>'Master 120'!_5Àrea_d_impressió</vt:lpstr>
      <vt:lpstr>'Master 60'!_6Àrea_d_impressió</vt:lpstr>
      <vt:lpstr>'Grau Presencial'!_FilterDatabase</vt:lpstr>
      <vt:lpstr>'Grau Semipresencial'!_FilterDatabase</vt:lpstr>
      <vt:lpstr>'Master 120'!_FilterDatabase</vt:lpstr>
      <vt:lpstr>'Master 60'!_FilterDatabase</vt:lpstr>
    </vt:vector>
  </TitlesOfParts>
  <Company>UPCnet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UPCnet</cp:lastModifiedBy>
  <cp:lastPrinted>2011-03-31T08:05:26Z</cp:lastPrinted>
  <dcterms:created xsi:type="dcterms:W3CDTF">2007-03-22T09:08:47Z</dcterms:created>
  <dcterms:modified xsi:type="dcterms:W3CDTF">2014-03-20T12:47:00Z</dcterms:modified>
</cp:coreProperties>
</file>